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210" windowWidth="20730" windowHeight="11700"/>
  </bookViews>
  <sheets>
    <sheet name="Espect1" sheetId="1" r:id="rId1"/>
    <sheet name="Hoja3" sheetId="3" r:id="rId2"/>
    <sheet name="H2" sheetId="6" r:id="rId3"/>
    <sheet name="H3" sheetId="5" r:id="rId4"/>
    <sheet name="H4" sheetId="7" r:id="rId5"/>
    <sheet name="H5" sheetId="8" r:id="rId6"/>
    <sheet name="H6" sheetId="9" r:id="rId7"/>
    <sheet name="H7" sheetId="10" r:id="rId8"/>
  </sheets>
  <definedNames>
    <definedName name="_xlnm.Print_Area" localSheetId="0">Espect1!$A$1:$J$74</definedName>
    <definedName name="_xlnm.Print_Area" localSheetId="2">'H2'!$A$1:$P$32</definedName>
    <definedName name="_xlnm.Print_Area" localSheetId="3">'H3'!$A$1:$J$37</definedName>
    <definedName name="_xlnm.Print_Area" localSheetId="4">'H4'!$A$1:$K$40</definedName>
    <definedName name="_xlnm.Print_Area" localSheetId="5">'H5'!$A$1:$M$36</definedName>
    <definedName name="_xlnm.Print_Area" localSheetId="6">'H6'!$A$1:$P$37</definedName>
    <definedName name="_xlnm.Print_Area" localSheetId="7">'H7'!$A$1:$P$38</definedName>
    <definedName name="_xlnm.Print_Area" localSheetId="1">Hoja3!$A$2:$J$73</definedName>
  </definedNames>
  <calcPr calcId="145621"/>
</workbook>
</file>

<file path=xl/calcChain.xml><?xml version="1.0" encoding="utf-8"?>
<calcChain xmlns="http://schemas.openxmlformats.org/spreadsheetml/2006/main">
  <c r="A36" i="3" l="1"/>
  <c r="L9" i="3" l="1"/>
  <c r="L8" i="3"/>
  <c r="L50" i="1"/>
  <c r="L51" i="1" s="1"/>
  <c r="L52" i="1" s="1"/>
  <c r="L53" i="1" s="1"/>
  <c r="L54" i="1" s="1"/>
  <c r="L55" i="1" s="1"/>
  <c r="L56" i="1" s="1"/>
  <c r="L57" i="1" s="1"/>
  <c r="L58" i="1" s="1"/>
  <c r="L59" i="1" s="1"/>
  <c r="L60" i="1" s="1"/>
  <c r="L61" i="1" s="1"/>
  <c r="L62" i="1" s="1"/>
  <c r="L63" i="1" s="1"/>
  <c r="L64" i="1" s="1"/>
  <c r="L65" i="1" s="1"/>
  <c r="L66" i="1" s="1"/>
  <c r="L67" i="1" s="1"/>
  <c r="L68" i="1" s="1"/>
  <c r="L69" i="1" s="1"/>
  <c r="L70" i="1" s="1"/>
  <c r="L71" i="1" s="1"/>
  <c r="L72" i="1" s="1"/>
  <c r="L73" i="1" s="1"/>
  <c r="L74" i="1" s="1"/>
  <c r="L75" i="1" s="1"/>
  <c r="L76" i="1" s="1"/>
  <c r="L77" i="1" s="1"/>
  <c r="L78" i="1" s="1"/>
  <c r="L79" i="1" s="1"/>
  <c r="L80" i="1" s="1"/>
  <c r="L81" i="1" s="1"/>
  <c r="L82" i="1" s="1"/>
  <c r="L83" i="1" s="1"/>
  <c r="L84" i="1" s="1"/>
  <c r="L85" i="1" s="1"/>
  <c r="L86" i="1" s="1"/>
  <c r="L87" i="1" s="1"/>
  <c r="L88" i="1" s="1"/>
  <c r="L89" i="1" s="1"/>
  <c r="L90" i="1" s="1"/>
  <c r="L91" i="1" s="1"/>
  <c r="L92" i="1" s="1"/>
  <c r="L93" i="1" s="1"/>
  <c r="L94" i="1" s="1"/>
  <c r="L95" i="1" s="1"/>
  <c r="L96" i="1" s="1"/>
  <c r="L97" i="1" s="1"/>
  <c r="L98" i="1" s="1"/>
  <c r="L99" i="1" s="1"/>
  <c r="L100" i="1" s="1"/>
  <c r="L101" i="1" s="1"/>
  <c r="L102" i="1" s="1"/>
  <c r="L103" i="1" s="1"/>
  <c r="L104" i="1" s="1"/>
  <c r="L105" i="1" s="1"/>
  <c r="L106" i="1" s="1"/>
  <c r="L107" i="1" s="1"/>
  <c r="L108" i="1" s="1"/>
  <c r="L109" i="1" s="1"/>
  <c r="L110" i="1" s="1"/>
  <c r="L111" i="1" s="1"/>
  <c r="L112" i="1" s="1"/>
  <c r="L113" i="1" s="1"/>
  <c r="L114" i="1" s="1"/>
  <c r="L115" i="1" s="1"/>
  <c r="L116" i="1" s="1"/>
  <c r="L117" i="1" s="1"/>
  <c r="L118" i="1" s="1"/>
  <c r="L119" i="1" s="1"/>
  <c r="L120" i="1" s="1"/>
  <c r="L121" i="1" s="1"/>
  <c r="L122" i="1" s="1"/>
  <c r="L123" i="1" s="1"/>
  <c r="L124" i="1" s="1"/>
  <c r="L125" i="1" s="1"/>
  <c r="L126" i="1" s="1"/>
  <c r="L127" i="1" s="1"/>
  <c r="L128" i="1" s="1"/>
  <c r="L129" i="1" s="1"/>
  <c r="L130" i="1" s="1"/>
  <c r="L131" i="1" s="1"/>
  <c r="L132" i="1" s="1"/>
  <c r="L133" i="1" s="1"/>
  <c r="L134" i="1" s="1"/>
  <c r="L135" i="1" s="1"/>
  <c r="L136" i="1" s="1"/>
  <c r="L137" i="1" s="1"/>
  <c r="L138" i="1" s="1"/>
  <c r="L139" i="1" s="1"/>
  <c r="L140" i="1" s="1"/>
  <c r="L141" i="1" s="1"/>
  <c r="L142" i="1" s="1"/>
  <c r="L143" i="1" s="1"/>
  <c r="L144" i="1" s="1"/>
  <c r="L145" i="1" s="1"/>
  <c r="L146" i="1" s="1"/>
  <c r="L147" i="1" s="1"/>
  <c r="L148" i="1" s="1"/>
  <c r="L149" i="1" s="1"/>
  <c r="L150" i="1" l="1"/>
  <c r="L151" i="1" l="1"/>
  <c r="L152" i="1" l="1"/>
  <c r="L153" i="1" l="1"/>
  <c r="L154" i="1" l="1"/>
  <c r="L155" i="1" l="1"/>
  <c r="L156" i="1" l="1"/>
  <c r="L157" i="1" l="1"/>
  <c r="L158" i="1" l="1"/>
  <c r="L159" i="1" l="1"/>
  <c r="L160" i="1" l="1"/>
  <c r="L161" i="1" l="1"/>
  <c r="L162" i="1" l="1"/>
  <c r="L163" i="1" l="1"/>
  <c r="L164" i="1" l="1"/>
  <c r="L165" i="1" l="1"/>
  <c r="L166" i="1" l="1"/>
  <c r="L167" i="1" l="1"/>
  <c r="L168" i="1" l="1"/>
  <c r="L169" i="1" l="1"/>
  <c r="L170" i="1" l="1"/>
  <c r="L171" i="1" l="1"/>
  <c r="L172" i="1" l="1"/>
  <c r="L173" i="1" l="1"/>
  <c r="L174" i="1" l="1"/>
  <c r="L175" i="1" l="1"/>
  <c r="L176" i="1" l="1"/>
  <c r="L177" i="1" l="1"/>
  <c r="L178" i="1" l="1"/>
  <c r="L179" i="1" l="1"/>
  <c r="L180" i="1" l="1"/>
  <c r="L181" i="1" l="1"/>
  <c r="L182" i="1" l="1"/>
  <c r="L183" i="1" l="1"/>
  <c r="L184" i="1" l="1"/>
  <c r="L185" i="1" l="1"/>
  <c r="L186" i="1" l="1"/>
  <c r="L187" i="1" l="1"/>
  <c r="L188" i="1" l="1"/>
  <c r="L189" i="1" l="1"/>
  <c r="L190" i="1" l="1"/>
  <c r="L191" i="1" l="1"/>
  <c r="L192" i="1" l="1"/>
  <c r="L193" i="1" l="1"/>
  <c r="L194" i="1" l="1"/>
  <c r="L195" i="1" l="1"/>
  <c r="L196" i="1" l="1"/>
  <c r="L197" i="1" l="1"/>
  <c r="L198" i="1" l="1"/>
  <c r="L199" i="1" l="1"/>
  <c r="L200" i="1" l="1"/>
  <c r="L201" i="1" l="1"/>
  <c r="L202" i="1" l="1"/>
  <c r="L203" i="1" l="1"/>
  <c r="L204" i="1" l="1"/>
  <c r="L205" i="1" l="1"/>
  <c r="L206" i="1" l="1"/>
  <c r="L207" i="1" l="1"/>
  <c r="L208" i="1" l="1"/>
  <c r="L209" i="1" l="1"/>
  <c r="L210" i="1" l="1"/>
  <c r="L211" i="1" l="1"/>
  <c r="L212" i="1" l="1"/>
  <c r="L213" i="1" l="1"/>
  <c r="L214" i="1" l="1"/>
  <c r="L215" i="1" l="1"/>
  <c r="L216" i="1" l="1"/>
  <c r="L217" i="1" l="1"/>
  <c r="L218" i="1" l="1"/>
  <c r="L219" i="1" l="1"/>
  <c r="L220" i="1" l="1"/>
  <c r="L221" i="1" l="1"/>
  <c r="L222" i="1" l="1"/>
  <c r="L223" i="1" l="1"/>
  <c r="L224" i="1" l="1"/>
  <c r="L225" i="1" l="1"/>
  <c r="L226" i="1" l="1"/>
  <c r="L227" i="1" l="1"/>
  <c r="L228" i="1" l="1"/>
  <c r="L229" i="1" l="1"/>
  <c r="L230" i="1" l="1"/>
  <c r="L231" i="1" l="1"/>
  <c r="L232" i="1" l="1"/>
  <c r="L233" i="1" l="1"/>
  <c r="L234" i="1" l="1"/>
  <c r="L235" i="1" l="1"/>
  <c r="L236" i="1" l="1"/>
  <c r="L237" i="1" l="1"/>
  <c r="L238" i="1" l="1"/>
  <c r="L239" i="1" l="1"/>
  <c r="L240" i="1" l="1"/>
  <c r="L241" i="1" l="1"/>
  <c r="L242" i="1" l="1"/>
  <c r="L243" i="1" l="1"/>
  <c r="L244" i="1" l="1"/>
  <c r="L245" i="1" l="1"/>
  <c r="L246" i="1" l="1"/>
  <c r="L247" i="1" l="1"/>
  <c r="L248" i="1" l="1"/>
  <c r="L249" i="1" l="1"/>
  <c r="L250" i="1" l="1"/>
  <c r="L251" i="1" l="1"/>
  <c r="L252" i="1" l="1"/>
  <c r="L253" i="1" l="1"/>
  <c r="L254" i="1" l="1"/>
  <c r="L255" i="1" l="1"/>
  <c r="L256" i="1" l="1"/>
  <c r="L257" i="1" l="1"/>
  <c r="L258" i="1" l="1"/>
  <c r="L259" i="1" l="1"/>
  <c r="L260" i="1" l="1"/>
  <c r="L261" i="1" l="1"/>
  <c r="L262" i="1" l="1"/>
  <c r="L263" i="1" l="1"/>
  <c r="L264" i="1" l="1"/>
  <c r="L265" i="1" l="1"/>
  <c r="L266" i="1" l="1"/>
  <c r="L267" i="1" l="1"/>
  <c r="L268" i="1" l="1"/>
  <c r="L269" i="1" l="1"/>
  <c r="L270" i="1" l="1"/>
  <c r="L271" i="1" l="1"/>
  <c r="L272" i="1" l="1"/>
  <c r="L273" i="1" l="1"/>
  <c r="L274" i="1" l="1"/>
  <c r="L275" i="1" l="1"/>
  <c r="L276" i="1" l="1"/>
  <c r="L277" i="1" l="1"/>
  <c r="L278" i="1" l="1"/>
  <c r="L279" i="1" l="1"/>
  <c r="L280" i="1" l="1"/>
  <c r="L281" i="1" l="1"/>
  <c r="L282" i="1" l="1"/>
  <c r="L283" i="1" l="1"/>
  <c r="L284" i="1" l="1"/>
  <c r="L285" i="1" l="1"/>
  <c r="L286" i="1" l="1"/>
  <c r="L287" i="1" l="1"/>
  <c r="L288" i="1" l="1"/>
  <c r="L289" i="1" l="1"/>
  <c r="L290" i="1" l="1"/>
  <c r="L291" i="1" l="1"/>
  <c r="L292" i="1" l="1"/>
  <c r="L293" i="1" l="1"/>
  <c r="L294" i="1" l="1"/>
  <c r="L295" i="1" l="1"/>
  <c r="L296" i="1" l="1"/>
  <c r="L297" i="1" l="1"/>
  <c r="L298" i="1" l="1"/>
  <c r="L299" i="1" l="1"/>
  <c r="L300" i="1" l="1"/>
  <c r="L301" i="1" l="1"/>
  <c r="L302" i="1" l="1"/>
  <c r="L303" i="1" l="1"/>
  <c r="L304" i="1" l="1"/>
  <c r="L305" i="1" l="1"/>
  <c r="L306" i="1" l="1"/>
  <c r="L307" i="1" l="1"/>
  <c r="L308" i="1" l="1"/>
  <c r="L309" i="1" l="1"/>
  <c r="L310" i="1" l="1"/>
  <c r="L311" i="1" l="1"/>
  <c r="L312" i="1" l="1"/>
  <c r="L313" i="1" l="1"/>
  <c r="L314" i="1" l="1"/>
  <c r="L315" i="1" l="1"/>
  <c r="L316" i="1" l="1"/>
  <c r="L317" i="1" l="1"/>
  <c r="L318" i="1" l="1"/>
  <c r="L319" i="1" l="1"/>
  <c r="L320" i="1" l="1"/>
  <c r="L321" i="1" l="1"/>
  <c r="L322" i="1" l="1"/>
  <c r="L323" i="1" l="1"/>
  <c r="L324" i="1" l="1"/>
  <c r="L325" i="1" l="1"/>
  <c r="L326" i="1" l="1"/>
  <c r="L327" i="1" l="1"/>
  <c r="L328" i="1" l="1"/>
  <c r="L329" i="1" l="1"/>
  <c r="L330" i="1" l="1"/>
  <c r="L331" i="1" l="1"/>
  <c r="L332" i="1" l="1"/>
  <c r="L333" i="1" l="1"/>
  <c r="L334" i="1" l="1"/>
  <c r="L335" i="1" l="1"/>
  <c r="L336" i="1" l="1"/>
  <c r="L337" i="1" l="1"/>
  <c r="L338" i="1" l="1"/>
  <c r="L339" i="1" l="1"/>
  <c r="L340" i="1" l="1"/>
  <c r="L341" i="1" l="1"/>
  <c r="L342" i="1" l="1"/>
  <c r="L343" i="1" l="1"/>
  <c r="L344" i="1" l="1"/>
  <c r="L345" i="1" l="1"/>
  <c r="L346" i="1" l="1"/>
  <c r="L347" i="1" l="1"/>
  <c r="L348" i="1" l="1"/>
  <c r="L349" i="1" l="1"/>
  <c r="J72" i="3" l="1"/>
  <c r="J71" i="3" l="1"/>
  <c r="J70" i="3"/>
  <c r="J69" i="3"/>
  <c r="J68" i="3"/>
  <c r="J67" i="3"/>
  <c r="J66" i="3"/>
  <c r="J65" i="3"/>
  <c r="A62" i="3"/>
  <c r="A50" i="3"/>
  <c r="C46" i="3"/>
  <c r="F43" i="3"/>
  <c r="F42" i="3"/>
  <c r="F41" i="3"/>
  <c r="F40" i="3"/>
  <c r="F39" i="3"/>
  <c r="F38" i="3"/>
  <c r="F44" i="3" l="1"/>
  <c r="H13" i="3"/>
  <c r="O23" i="3" s="1"/>
  <c r="G13" i="3"/>
  <c r="R55" i="1"/>
  <c r="R54" i="1"/>
  <c r="R50" i="1"/>
  <c r="R49" i="1"/>
  <c r="R45" i="1"/>
  <c r="R44" i="1"/>
  <c r="U41" i="1"/>
  <c r="A37" i="1" s="1"/>
  <c r="H41" i="1"/>
  <c r="N23" i="3" l="1"/>
  <c r="J13" i="3" s="1"/>
  <c r="B16" i="3" s="1"/>
  <c r="D41" i="1"/>
  <c r="C41" i="1"/>
  <c r="A41" i="1"/>
  <c r="G36" i="1" s="1"/>
  <c r="S29" i="1"/>
  <c r="V31" i="1" s="1"/>
  <c r="I27" i="1"/>
  <c r="G41" i="1" s="1"/>
  <c r="I11" i="1"/>
  <c r="I41" i="1" s="1"/>
  <c r="H25" i="3"/>
  <c r="J45" i="1" l="1"/>
  <c r="F25" i="3" s="1"/>
  <c r="B18" i="3"/>
  <c r="B17" i="3"/>
  <c r="I25" i="3"/>
  <c r="V30" i="1"/>
  <c r="V29" i="1" s="1"/>
  <c r="N49" i="1"/>
  <c r="G25" i="3"/>
  <c r="F41" i="1"/>
  <c r="F47" i="1" l="1"/>
  <c r="J25" i="3" s="1"/>
  <c r="S64" i="1"/>
  <c r="E41" i="1" s="1"/>
  <c r="N150"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1" i="1"/>
  <c r="N182" i="1"/>
  <c r="N183" i="1"/>
  <c r="N151" i="1"/>
  <c r="N180" i="1"/>
  <c r="N185" i="1"/>
  <c r="N187" i="1"/>
  <c r="N189" i="1"/>
  <c r="N214" i="1"/>
  <c r="N250" i="1"/>
  <c r="N252" i="1"/>
  <c r="N184" i="1"/>
  <c r="N186" i="1"/>
  <c r="N188" i="1"/>
  <c r="N190" i="1"/>
  <c r="N191" i="1"/>
  <c r="N192" i="1"/>
  <c r="N193" i="1"/>
  <c r="N194" i="1"/>
  <c r="N195" i="1"/>
  <c r="N196" i="1"/>
  <c r="N197" i="1"/>
  <c r="N198" i="1"/>
  <c r="N199" i="1"/>
  <c r="N200" i="1"/>
  <c r="N201" i="1"/>
  <c r="N202" i="1"/>
  <c r="N203" i="1"/>
  <c r="N204" i="1"/>
  <c r="N205" i="1"/>
  <c r="N206" i="1"/>
  <c r="N207" i="1"/>
  <c r="N208" i="1"/>
  <c r="N209" i="1"/>
  <c r="N210" i="1"/>
  <c r="N211" i="1"/>
  <c r="N212" i="1"/>
  <c r="N213"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1" i="1"/>
  <c r="N253" i="1"/>
  <c r="N254" i="1"/>
  <c r="N255" i="1"/>
  <c r="N256" i="1"/>
  <c r="N257" i="1"/>
  <c r="N258" i="1"/>
  <c r="N259" i="1"/>
  <c r="N260" i="1"/>
  <c r="N261" i="1"/>
  <c r="N262" i="1"/>
  <c r="N349" i="1"/>
  <c r="N344" i="1"/>
  <c r="N343" i="1"/>
  <c r="N311" i="1"/>
  <c r="N296" i="1"/>
  <c r="N286" i="1"/>
  <c r="N285" i="1"/>
  <c r="N271" i="1"/>
  <c r="N269" i="1"/>
  <c r="N267" i="1"/>
  <c r="N265" i="1"/>
  <c r="N263" i="1"/>
  <c r="N348" i="1"/>
  <c r="N347" i="1"/>
  <c r="N346" i="1"/>
  <c r="N345" i="1"/>
  <c r="N342" i="1"/>
  <c r="N341" i="1"/>
  <c r="N340" i="1"/>
  <c r="N339" i="1"/>
  <c r="N338" i="1"/>
  <c r="N337" i="1"/>
  <c r="N336" i="1"/>
  <c r="N335" i="1"/>
  <c r="N334" i="1"/>
  <c r="N333" i="1"/>
  <c r="N332" i="1"/>
  <c r="N331" i="1"/>
  <c r="N330" i="1"/>
  <c r="N329" i="1"/>
  <c r="N328" i="1"/>
  <c r="N327" i="1"/>
  <c r="N326" i="1"/>
  <c r="N325" i="1"/>
  <c r="N324" i="1"/>
  <c r="N323" i="1"/>
  <c r="N322" i="1"/>
  <c r="N321" i="1"/>
  <c r="N320" i="1"/>
  <c r="N319" i="1"/>
  <c r="N318" i="1"/>
  <c r="N317" i="1"/>
  <c r="N316" i="1"/>
  <c r="N315" i="1"/>
  <c r="N314" i="1"/>
  <c r="N313" i="1"/>
  <c r="N312" i="1"/>
  <c r="N310" i="1"/>
  <c r="N309" i="1"/>
  <c r="N308" i="1"/>
  <c r="N307" i="1"/>
  <c r="N306" i="1"/>
  <c r="N305" i="1"/>
  <c r="N304" i="1"/>
  <c r="N303" i="1"/>
  <c r="N302" i="1"/>
  <c r="N301" i="1"/>
  <c r="N300" i="1"/>
  <c r="N299" i="1"/>
  <c r="N298" i="1"/>
  <c r="N297" i="1"/>
  <c r="N295" i="1"/>
  <c r="N294" i="1"/>
  <c r="N293" i="1"/>
  <c r="N292" i="1"/>
  <c r="N291" i="1"/>
  <c r="N290" i="1"/>
  <c r="N289" i="1"/>
  <c r="N288" i="1"/>
  <c r="N287" i="1"/>
  <c r="N284" i="1"/>
  <c r="N283" i="1"/>
  <c r="N282" i="1"/>
  <c r="N281" i="1"/>
  <c r="N280" i="1"/>
  <c r="N279" i="1"/>
  <c r="N278" i="1"/>
  <c r="N277" i="1"/>
  <c r="N276" i="1"/>
  <c r="N275" i="1"/>
  <c r="N274" i="1"/>
  <c r="N273" i="1"/>
  <c r="N272" i="1"/>
  <c r="N270" i="1"/>
  <c r="N268" i="1"/>
  <c r="N266" i="1"/>
  <c r="N264" i="1"/>
  <c r="I33" i="3"/>
  <c r="E25" i="3"/>
  <c r="N56" i="1"/>
  <c r="N55" i="1"/>
  <c r="N52" i="1"/>
  <c r="N53" i="1"/>
  <c r="N51" i="1"/>
  <c r="N50" i="1"/>
  <c r="N57" i="1" s="1"/>
  <c r="N54" i="1"/>
  <c r="C25" i="3"/>
  <c r="B25" i="3" s="1"/>
  <c r="D25" i="3" l="1"/>
  <c r="P29" i="3" s="1"/>
  <c r="M50" i="1"/>
  <c r="M52" i="1"/>
  <c r="M54" i="1"/>
  <c r="M56" i="1"/>
  <c r="M58" i="1"/>
  <c r="M149" i="1"/>
  <c r="M143" i="1"/>
  <c r="M135" i="1"/>
  <c r="M127" i="1"/>
  <c r="M119" i="1"/>
  <c r="M111" i="1"/>
  <c r="M103" i="1"/>
  <c r="M95" i="1"/>
  <c r="M87" i="1"/>
  <c r="M79" i="1"/>
  <c r="M148" i="1"/>
  <c r="M140" i="1"/>
  <c r="M132" i="1"/>
  <c r="M124" i="1"/>
  <c r="M116" i="1"/>
  <c r="M108" i="1"/>
  <c r="M92" i="1"/>
  <c r="M76" i="1"/>
  <c r="M141" i="1"/>
  <c r="M133" i="1"/>
  <c r="M125" i="1"/>
  <c r="M117" i="1"/>
  <c r="M109" i="1"/>
  <c r="M101" i="1"/>
  <c r="M93" i="1"/>
  <c r="M85" i="1"/>
  <c r="M77" i="1"/>
  <c r="M146" i="1"/>
  <c r="M138" i="1"/>
  <c r="M130" i="1"/>
  <c r="M122" i="1"/>
  <c r="M114" i="1"/>
  <c r="M106" i="1"/>
  <c r="M98" i="1"/>
  <c r="M90" i="1"/>
  <c r="M82" i="1"/>
  <c r="M74" i="1"/>
  <c r="M96" i="1"/>
  <c r="M80" i="1"/>
  <c r="M151" i="1"/>
  <c r="M180" i="1"/>
  <c r="M49" i="1"/>
  <c r="M51" i="1"/>
  <c r="M53" i="1"/>
  <c r="M55" i="1"/>
  <c r="M57" i="1"/>
  <c r="M59" i="1"/>
  <c r="M147" i="1"/>
  <c r="M139" i="1"/>
  <c r="M131" i="1"/>
  <c r="M123" i="1"/>
  <c r="M115" i="1"/>
  <c r="M107" i="1"/>
  <c r="M99" i="1"/>
  <c r="M91" i="1"/>
  <c r="M83" i="1"/>
  <c r="M75" i="1"/>
  <c r="M144" i="1"/>
  <c r="M136" i="1"/>
  <c r="M128" i="1"/>
  <c r="M120" i="1"/>
  <c r="M112" i="1"/>
  <c r="M100" i="1"/>
  <c r="M84" i="1"/>
  <c r="M145" i="1"/>
  <c r="M137" i="1"/>
  <c r="M129" i="1"/>
  <c r="M121" i="1"/>
  <c r="M113" i="1"/>
  <c r="M105" i="1"/>
  <c r="M97" i="1"/>
  <c r="M89" i="1"/>
  <c r="M81" i="1"/>
  <c r="M73" i="1"/>
  <c r="M142" i="1"/>
  <c r="M134" i="1"/>
  <c r="M126" i="1"/>
  <c r="M118" i="1"/>
  <c r="M110" i="1"/>
  <c r="M102" i="1"/>
  <c r="M94" i="1"/>
  <c r="M86" i="1"/>
  <c r="M78" i="1"/>
  <c r="M104" i="1"/>
  <c r="M88" i="1"/>
  <c r="M72" i="1"/>
  <c r="M150"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1" i="1"/>
  <c r="M253" i="1"/>
  <c r="M254" i="1"/>
  <c r="M255" i="1"/>
  <c r="M256" i="1"/>
  <c r="M257" i="1"/>
  <c r="M258" i="1"/>
  <c r="M259" i="1"/>
  <c r="M260" i="1"/>
  <c r="M261" i="1"/>
  <c r="M262" i="1"/>
  <c r="M263" i="1"/>
  <c r="M264" i="1"/>
  <c r="M265" i="1"/>
  <c r="M266" i="1"/>
  <c r="M267" i="1"/>
  <c r="M268" i="1"/>
  <c r="M269" i="1"/>
  <c r="M270" i="1"/>
  <c r="M271" i="1"/>
  <c r="M214" i="1"/>
  <c r="M250" i="1"/>
  <c r="M252" i="1"/>
  <c r="M285" i="1"/>
  <c r="M286" i="1"/>
  <c r="M296" i="1"/>
  <c r="M311" i="1"/>
  <c r="M343" i="1"/>
  <c r="M344" i="1"/>
  <c r="M349" i="1"/>
  <c r="M272" i="1"/>
  <c r="M273" i="1"/>
  <c r="M274" i="1"/>
  <c r="M275" i="1"/>
  <c r="M276" i="1"/>
  <c r="M277" i="1"/>
  <c r="M278" i="1"/>
  <c r="M279" i="1"/>
  <c r="M280" i="1"/>
  <c r="M281" i="1"/>
  <c r="M282" i="1"/>
  <c r="M283" i="1"/>
  <c r="M284" i="1"/>
  <c r="M287" i="1"/>
  <c r="M288" i="1"/>
  <c r="M289" i="1"/>
  <c r="M290" i="1"/>
  <c r="M291" i="1"/>
  <c r="M292" i="1"/>
  <c r="M293" i="1"/>
  <c r="M294" i="1"/>
  <c r="M295" i="1"/>
  <c r="M297" i="1"/>
  <c r="M298" i="1"/>
  <c r="M299" i="1"/>
  <c r="M300" i="1"/>
  <c r="M301" i="1"/>
  <c r="M302" i="1"/>
  <c r="M303" i="1"/>
  <c r="M304" i="1"/>
  <c r="M305" i="1"/>
  <c r="M306" i="1"/>
  <c r="M307" i="1"/>
  <c r="M308" i="1"/>
  <c r="M309" i="1"/>
  <c r="M310"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5" i="1"/>
  <c r="M346" i="1"/>
  <c r="M347" i="1"/>
  <c r="M348" i="1"/>
  <c r="N58" i="1"/>
  <c r="N59" i="1"/>
  <c r="N60" i="1"/>
  <c r="M60" i="1"/>
  <c r="A25" i="3"/>
  <c r="P30" i="3"/>
  <c r="P31" i="3"/>
  <c r="I27" i="3" l="1"/>
  <c r="N61" i="1"/>
  <c r="M61" i="1"/>
  <c r="H46" i="3"/>
  <c r="I29" i="3"/>
  <c r="I30" i="3"/>
  <c r="P32" i="3" s="1"/>
  <c r="N62" i="1" l="1"/>
  <c r="M62" i="1"/>
  <c r="I31" i="3"/>
  <c r="D48" i="3" s="1"/>
  <c r="N63" i="1" l="1"/>
  <c r="M63" i="1"/>
  <c r="G72" i="3"/>
  <c r="G71" i="3"/>
  <c r="H67" i="3"/>
  <c r="H66" i="3"/>
  <c r="H65" i="3"/>
  <c r="H72" i="3"/>
  <c r="H68" i="3"/>
  <c r="H70" i="3"/>
  <c r="G65" i="3"/>
  <c r="H48" i="3"/>
  <c r="I48" i="3" s="1"/>
  <c r="G66" i="3"/>
  <c r="H69" i="3"/>
  <c r="G67" i="3"/>
  <c r="G68" i="3"/>
  <c r="G70" i="3"/>
  <c r="H71" i="3"/>
  <c r="G69" i="3"/>
  <c r="N64" i="1" l="1"/>
  <c r="M64" i="1"/>
  <c r="N65" i="1" l="1"/>
  <c r="M65" i="1"/>
  <c r="N66" i="1" l="1"/>
  <c r="M66" i="1"/>
  <c r="N67" i="1" l="1"/>
  <c r="M67" i="1"/>
  <c r="N68" i="1" l="1"/>
  <c r="M68" i="1"/>
  <c r="N69" i="1" l="1"/>
  <c r="M69" i="1"/>
  <c r="N70" i="1" l="1"/>
  <c r="M70" i="1"/>
  <c r="N71" i="1" l="1"/>
  <c r="M71" i="1"/>
  <c r="N72" i="1" l="1"/>
  <c r="N73" i="1" l="1"/>
  <c r="N74" i="1" l="1"/>
  <c r="N75" i="1" l="1"/>
  <c r="N76" i="1" l="1"/>
  <c r="N77" i="1" l="1"/>
  <c r="N78" i="1" l="1"/>
  <c r="N79" i="1" l="1"/>
  <c r="N80" i="1" l="1"/>
  <c r="N81" i="1" l="1"/>
  <c r="N82" i="1" l="1"/>
  <c r="N83" i="1" l="1"/>
  <c r="N84" i="1" l="1"/>
  <c r="N85" i="1" l="1"/>
  <c r="N86" i="1" l="1"/>
  <c r="N87" i="1" l="1"/>
  <c r="N88" i="1" l="1"/>
  <c r="N89" i="1" l="1"/>
  <c r="N90" i="1" l="1"/>
  <c r="N91" i="1" l="1"/>
  <c r="N92" i="1" l="1"/>
  <c r="N93" i="1" l="1"/>
  <c r="N94" i="1" l="1"/>
  <c r="N95" i="1" l="1"/>
  <c r="N96" i="1" l="1"/>
  <c r="N97" i="1" l="1"/>
  <c r="N98" i="1" l="1"/>
  <c r="N99" i="1" l="1"/>
  <c r="N100" i="1" l="1"/>
  <c r="N101" i="1" l="1"/>
  <c r="N102" i="1" l="1"/>
  <c r="N103" i="1" l="1"/>
  <c r="N104" i="1" l="1"/>
  <c r="N105" i="1" l="1"/>
  <c r="N106" i="1" l="1"/>
  <c r="N107" i="1" l="1"/>
  <c r="N108" i="1" l="1"/>
  <c r="N109" i="1" l="1"/>
  <c r="N110" i="1" l="1"/>
  <c r="N111" i="1" l="1"/>
  <c r="N112" i="1" l="1"/>
  <c r="N113" i="1" l="1"/>
  <c r="N114" i="1" l="1"/>
  <c r="N115" i="1" l="1"/>
  <c r="N116" i="1" l="1"/>
  <c r="N117" i="1" l="1"/>
  <c r="N118" i="1" l="1"/>
  <c r="N119" i="1" l="1"/>
  <c r="N120" i="1" l="1"/>
  <c r="N121" i="1" l="1"/>
  <c r="N122" i="1" l="1"/>
  <c r="N123" i="1" l="1"/>
  <c r="N124" i="1" l="1"/>
  <c r="N125" i="1" l="1"/>
  <c r="N126" i="1" l="1"/>
  <c r="N127" i="1" l="1"/>
  <c r="N128" i="1" l="1"/>
  <c r="N129" i="1" l="1"/>
  <c r="N130" i="1" l="1"/>
  <c r="N131" i="1" l="1"/>
  <c r="N132" i="1" l="1"/>
  <c r="N133" i="1" l="1"/>
  <c r="N134" i="1" l="1"/>
  <c r="N135" i="1" l="1"/>
  <c r="N136" i="1" l="1"/>
  <c r="N137" i="1" l="1"/>
  <c r="N138" i="1" l="1"/>
  <c r="N139" i="1" l="1"/>
  <c r="N140" i="1" l="1"/>
  <c r="N141" i="1" l="1"/>
  <c r="N142" i="1" l="1"/>
  <c r="N143" i="1" l="1"/>
  <c r="N144" i="1" l="1"/>
  <c r="N145" i="1" l="1"/>
  <c r="N146" i="1" l="1"/>
  <c r="N147" i="1" l="1"/>
  <c r="N148" i="1" l="1"/>
  <c r="N149" i="1" l="1"/>
</calcChain>
</file>

<file path=xl/sharedStrings.xml><?xml version="1.0" encoding="utf-8"?>
<sst xmlns="http://schemas.openxmlformats.org/spreadsheetml/2006/main" count="400" uniqueCount="184">
  <si>
    <t>-</t>
  </si>
  <si>
    <t>T. SUELO</t>
  </si>
  <si>
    <t>w</t>
  </si>
  <si>
    <t>S1</t>
  </si>
  <si>
    <t>S2</t>
  </si>
  <si>
    <t>S3</t>
  </si>
  <si>
    <t>S4</t>
  </si>
  <si>
    <t>GRUPO</t>
  </si>
  <si>
    <t>a</t>
  </si>
  <si>
    <t>A</t>
  </si>
  <si>
    <t>B1</t>
  </si>
  <si>
    <t>B2</t>
  </si>
  <si>
    <t>ND2</t>
  </si>
  <si>
    <t>ND3</t>
  </si>
  <si>
    <t>1 Y 2</t>
  </si>
  <si>
    <t>3, 4, 5, 6, 7</t>
  </si>
  <si>
    <t>ND1</t>
  </si>
  <si>
    <t>TIPO DE SISTEMA
ESTRUCTURAL</t>
  </si>
  <si>
    <t>TIPOS DE SISTEMAS ESTRUCTURALES</t>
  </si>
  <si>
    <t>I</t>
  </si>
  <si>
    <t>II</t>
  </si>
  <si>
    <t>III</t>
  </si>
  <si>
    <t>IIIa</t>
  </si>
  <si>
    <t>IV</t>
  </si>
  <si>
    <t>ESTRUCTURA DE:</t>
  </si>
  <si>
    <t>CONCRETO ARMADO</t>
  </si>
  <si>
    <t>ACERO</t>
  </si>
  <si>
    <t>ACERO - CONCRETO</t>
  </si>
  <si>
    <t>FILA</t>
  </si>
  <si>
    <t>COLUMNA</t>
  </si>
  <si>
    <t>b</t>
  </si>
  <si>
    <t>r</t>
  </si>
  <si>
    <t>FORMA
ESPECTRAL</t>
  </si>
  <si>
    <t>T(s)</t>
  </si>
  <si>
    <t>φ</t>
  </si>
  <si>
    <t>SI</t>
  </si>
  <si>
    <t>NO</t>
  </si>
  <si>
    <r>
      <t>A</t>
    </r>
    <r>
      <rPr>
        <vertAlign val="subscript"/>
        <sz val="12"/>
        <color theme="1"/>
        <rFont val="Calibri"/>
        <family val="2"/>
        <scheme val="minor"/>
      </rPr>
      <t>0</t>
    </r>
  </si>
  <si>
    <r>
      <t>T</t>
    </r>
    <r>
      <rPr>
        <b/>
        <vertAlign val="superscript"/>
        <sz val="12"/>
        <color theme="1"/>
        <rFont val="Calibri"/>
        <family val="2"/>
        <scheme val="minor"/>
      </rPr>
      <t xml:space="preserve">*
</t>
    </r>
    <r>
      <rPr>
        <b/>
        <sz val="12"/>
        <color theme="1"/>
        <rFont val="Calibri"/>
        <family val="2"/>
        <scheme val="minor"/>
      </rPr>
      <t>(seg)</t>
    </r>
  </si>
  <si>
    <r>
      <t>T</t>
    </r>
    <r>
      <rPr>
        <b/>
        <vertAlign val="superscript"/>
        <sz val="14"/>
        <color theme="1"/>
        <rFont val="Calibri"/>
        <family val="2"/>
        <scheme val="minor"/>
      </rPr>
      <t xml:space="preserve">*
</t>
    </r>
    <r>
      <rPr>
        <b/>
        <sz val="14"/>
        <color theme="1"/>
        <rFont val="Calibri"/>
        <family val="2"/>
        <scheme val="minor"/>
      </rPr>
      <t>(seg)</t>
    </r>
  </si>
  <si>
    <r>
      <t>T</t>
    </r>
    <r>
      <rPr>
        <vertAlign val="subscript"/>
        <sz val="14"/>
        <color theme="1"/>
        <rFont val="Calibri"/>
        <family val="2"/>
        <scheme val="minor"/>
      </rPr>
      <t>0</t>
    </r>
  </si>
  <si>
    <t>PERIODO FUNDAMENTAL</t>
  </si>
  <si>
    <t>PARA EDIFICACIONES TIPO I</t>
  </si>
  <si>
    <t>PARA EDIFICIOS DE CONCRETO ARMADO o MIXTOS DE ACERO - CONCRETO</t>
  </si>
  <si>
    <t>PARA EDIFICIOS DE ACERO</t>
  </si>
  <si>
    <t>ALTURA DE LA EDIFICACION MEDIDA DESDE EL ULTIMO NIVEL HASTA EL NIVEL BASE</t>
  </si>
  <si>
    <t>PARA EDIFICACIONES TIPO II, III y IV</t>
  </si>
  <si>
    <t>TIPO</t>
  </si>
  <si>
    <r>
      <t>C</t>
    </r>
    <r>
      <rPr>
        <vertAlign val="subscript"/>
        <sz val="22"/>
        <color theme="1"/>
        <rFont val="Calibri"/>
        <family val="2"/>
        <scheme val="minor"/>
      </rPr>
      <t>t</t>
    </r>
  </si>
  <si>
    <r>
      <t>T</t>
    </r>
    <r>
      <rPr>
        <vertAlign val="subscript"/>
        <sz val="22"/>
        <color theme="1"/>
        <rFont val="Calibri"/>
        <family val="2"/>
        <scheme val="minor"/>
      </rPr>
      <t>a</t>
    </r>
    <r>
      <rPr>
        <sz val="22"/>
        <color theme="1"/>
        <rFont val="Calibri"/>
        <family val="2"/>
        <scheme val="minor"/>
      </rPr>
      <t>=</t>
    </r>
  </si>
  <si>
    <t>Seg</t>
  </si>
  <si>
    <r>
      <t>V</t>
    </r>
    <r>
      <rPr>
        <vertAlign val="subscript"/>
        <sz val="22"/>
        <color theme="1"/>
        <rFont val="Calibri"/>
        <family val="2"/>
        <scheme val="minor"/>
      </rPr>
      <t>o</t>
    </r>
    <r>
      <rPr>
        <sz val="22"/>
        <color theme="1"/>
        <rFont val="Calibri"/>
        <family val="2"/>
        <scheme val="minor"/>
      </rPr>
      <t>=</t>
    </r>
    <r>
      <rPr>
        <sz val="22"/>
        <color theme="1"/>
        <rFont val="Calibri"/>
        <family val="2"/>
      </rPr>
      <t>µ.A</t>
    </r>
    <r>
      <rPr>
        <vertAlign val="subscript"/>
        <sz val="22"/>
        <color theme="1"/>
        <rFont val="Calibri"/>
        <family val="2"/>
      </rPr>
      <t>d</t>
    </r>
    <r>
      <rPr>
        <sz val="22"/>
        <color theme="1"/>
        <rFont val="Calibri"/>
        <family val="2"/>
      </rPr>
      <t>.W</t>
    </r>
  </si>
  <si>
    <t>R</t>
  </si>
  <si>
    <t>j</t>
  </si>
  <si>
    <r>
      <t>T</t>
    </r>
    <r>
      <rPr>
        <b/>
        <vertAlign val="superscript"/>
        <sz val="18"/>
        <color theme="1"/>
        <rFont val="Calibri"/>
        <family val="2"/>
        <scheme val="minor"/>
      </rPr>
      <t>+</t>
    </r>
  </si>
  <si>
    <r>
      <t>T</t>
    </r>
    <r>
      <rPr>
        <vertAlign val="subscript"/>
        <sz val="18"/>
        <color theme="1"/>
        <rFont val="Calibri"/>
        <family val="2"/>
        <scheme val="minor"/>
      </rPr>
      <t>0</t>
    </r>
  </si>
  <si>
    <r>
      <t>A</t>
    </r>
    <r>
      <rPr>
        <b/>
        <vertAlign val="subscript"/>
        <sz val="18"/>
        <color theme="1"/>
        <rFont val="Calibri"/>
        <family val="2"/>
        <scheme val="minor"/>
      </rPr>
      <t>0</t>
    </r>
  </si>
  <si>
    <t>C</t>
  </si>
  <si>
    <r>
      <t>T</t>
    </r>
    <r>
      <rPr>
        <b/>
        <vertAlign val="superscript"/>
        <sz val="18"/>
        <color theme="1"/>
        <rFont val="Calibri"/>
        <family val="2"/>
        <scheme val="minor"/>
      </rPr>
      <t>*</t>
    </r>
  </si>
  <si>
    <t>(7.1)</t>
  </si>
  <si>
    <t>(7.2)</t>
  </si>
  <si>
    <t>(7.3)</t>
  </si>
  <si>
    <r>
      <t>A</t>
    </r>
    <r>
      <rPr>
        <vertAlign val="subscript"/>
        <sz val="16"/>
        <color theme="1"/>
        <rFont val="Calibri"/>
        <family val="2"/>
        <scheme val="minor"/>
      </rPr>
      <t>d</t>
    </r>
    <r>
      <rPr>
        <sz val="16"/>
        <color theme="1"/>
        <rFont val="Calibri"/>
        <family val="2"/>
        <scheme val="minor"/>
      </rPr>
      <t>=</t>
    </r>
  </si>
  <si>
    <r>
      <rPr>
        <sz val="18"/>
        <color theme="1"/>
        <rFont val="Symbol"/>
        <family val="1"/>
        <charset val="2"/>
      </rPr>
      <t>a</t>
    </r>
    <r>
      <rPr>
        <sz val="18"/>
        <color theme="1"/>
        <rFont val="Calibri"/>
        <family val="2"/>
      </rPr>
      <t>.A</t>
    </r>
    <r>
      <rPr>
        <vertAlign val="subscript"/>
        <sz val="18"/>
        <color theme="1"/>
        <rFont val="Calibri"/>
        <family val="2"/>
      </rPr>
      <t>0</t>
    </r>
    <r>
      <rPr>
        <sz val="18"/>
        <color theme="1"/>
        <rFont val="Calibri"/>
        <family val="2"/>
      </rPr>
      <t>/R=</t>
    </r>
  </si>
  <si>
    <t>Control del corte basal mínimo (COVENIN 1756 - 2001 Cap 9, Art. 9.6, Sec. 9.6.2.1)</t>
  </si>
  <si>
    <t>CV</t>
  </si>
  <si>
    <t>PP</t>
  </si>
  <si>
    <t>Kgf</t>
  </si>
  <si>
    <t>CASO DE CARGA</t>
  </si>
  <si>
    <t>OTRO</t>
  </si>
  <si>
    <t>PESOS
Kgf</t>
  </si>
  <si>
    <r>
      <t>W</t>
    </r>
    <r>
      <rPr>
        <vertAlign val="subscript"/>
        <sz val="14"/>
        <color theme="1"/>
        <rFont val="Calibri"/>
        <family val="2"/>
        <scheme val="minor"/>
      </rPr>
      <t>TOTAL</t>
    </r>
    <r>
      <rPr>
        <sz val="14"/>
        <color theme="1"/>
        <rFont val="Calibri"/>
        <family val="2"/>
        <scheme val="minor"/>
      </rPr>
      <t>=</t>
    </r>
  </si>
  <si>
    <r>
      <rPr>
        <sz val="24"/>
        <color theme="1"/>
        <rFont val="Calibri"/>
        <family val="2"/>
        <scheme val="minor"/>
      </rPr>
      <t>V</t>
    </r>
    <r>
      <rPr>
        <vertAlign val="subscript"/>
        <sz val="22"/>
        <color theme="1"/>
        <rFont val="Calibri"/>
        <family val="2"/>
        <scheme val="minor"/>
      </rPr>
      <t>o</t>
    </r>
    <r>
      <rPr>
        <sz val="22"/>
        <color theme="1"/>
        <rFont val="Calibri"/>
        <family val="2"/>
        <scheme val="minor"/>
      </rPr>
      <t>=</t>
    </r>
    <r>
      <rPr>
        <sz val="22"/>
        <color theme="1"/>
        <rFont val="Calibri"/>
        <family val="2"/>
      </rPr>
      <t>µ.A</t>
    </r>
    <r>
      <rPr>
        <vertAlign val="subscript"/>
        <sz val="22"/>
        <color theme="1"/>
        <rFont val="Calibri"/>
        <family val="2"/>
      </rPr>
      <t>d</t>
    </r>
    <r>
      <rPr>
        <sz val="22"/>
        <color theme="1"/>
        <rFont val="Calibri"/>
        <family val="2"/>
      </rPr>
      <t>.W=</t>
    </r>
  </si>
  <si>
    <r>
      <t>V</t>
    </r>
    <r>
      <rPr>
        <vertAlign val="subscript"/>
        <sz val="20"/>
        <color theme="1"/>
        <rFont val="Calibri"/>
        <family val="2"/>
        <scheme val="minor"/>
      </rPr>
      <t>O</t>
    </r>
    <r>
      <rPr>
        <sz val="20"/>
        <color theme="1"/>
        <rFont val="Calibri"/>
        <family val="2"/>
        <scheme val="minor"/>
      </rPr>
      <t>/W=</t>
    </r>
  </si>
  <si>
    <r>
      <t>h</t>
    </r>
    <r>
      <rPr>
        <vertAlign val="subscript"/>
        <sz val="24"/>
        <color theme="1"/>
        <rFont val="Calibri"/>
        <family val="2"/>
        <scheme val="minor"/>
      </rPr>
      <t>n</t>
    </r>
    <r>
      <rPr>
        <sz val="16"/>
        <color theme="1"/>
        <rFont val="Calibri"/>
        <family val="2"/>
        <scheme val="minor"/>
      </rPr>
      <t>(m)</t>
    </r>
  </si>
  <si>
    <t>EDIFICIO</t>
  </si>
  <si>
    <t>NUMERO DE NIVELES
(N)</t>
  </si>
  <si>
    <t>PART.
CARGA</t>
  </si>
  <si>
    <t>FACTOR</t>
  </si>
  <si>
    <r>
      <t>CORTANTE  BASAL  V</t>
    </r>
    <r>
      <rPr>
        <b/>
        <vertAlign val="subscript"/>
        <sz val="18"/>
        <color theme="1"/>
        <rFont val="Calibri"/>
        <family val="2"/>
        <scheme val="minor"/>
      </rPr>
      <t>O</t>
    </r>
  </si>
  <si>
    <t>Story</t>
  </si>
  <si>
    <t>Load</t>
  </si>
  <si>
    <t>Loc</t>
  </si>
  <si>
    <t>P</t>
  </si>
  <si>
    <t>VX</t>
  </si>
  <si>
    <t>VY</t>
  </si>
  <si>
    <t>T</t>
  </si>
  <si>
    <t>Bottom</t>
  </si>
  <si>
    <t>SX</t>
  </si>
  <si>
    <t>SXP</t>
  </si>
  <si>
    <t>SXN</t>
  </si>
  <si>
    <t>SY</t>
  </si>
  <si>
    <t>SYP</t>
  </si>
  <si>
    <t>SYN</t>
  </si>
  <si>
    <t>SPEC1</t>
  </si>
  <si>
    <t>SPEC2</t>
  </si>
  <si>
    <t>PISO1</t>
  </si>
  <si>
    <t>CM</t>
  </si>
  <si>
    <t>PARED</t>
  </si>
  <si>
    <t>CVT</t>
  </si>
  <si>
    <t>FACTOR X</t>
  </si>
  <si>
    <t>FACTOR Y</t>
  </si>
  <si>
    <t>-632708.16</t>
  </si>
  <si>
    <t>-632674.21</t>
  </si>
  <si>
    <t>-632742.11</t>
  </si>
  <si>
    <t>-633824.73</t>
  </si>
  <si>
    <t>-633823.42</t>
  </si>
  <si>
    <t>-633826.03</t>
  </si>
  <si>
    <t>977667.90</t>
  </si>
  <si>
    <t>1246589.56</t>
  </si>
  <si>
    <t>PAREDES</t>
  </si>
  <si>
    <r>
      <t>1,4T</t>
    </r>
    <r>
      <rPr>
        <vertAlign val="subscript"/>
        <sz val="22"/>
        <color theme="1"/>
        <rFont val="Calibri"/>
        <family val="2"/>
        <scheme val="minor"/>
      </rPr>
      <t>a</t>
    </r>
    <r>
      <rPr>
        <sz val="22"/>
        <color theme="1"/>
        <rFont val="Calibri"/>
        <family val="2"/>
        <scheme val="minor"/>
      </rPr>
      <t>=</t>
    </r>
  </si>
  <si>
    <r>
      <t>1,6T</t>
    </r>
    <r>
      <rPr>
        <vertAlign val="subscript"/>
        <sz val="22"/>
        <color theme="1"/>
        <rFont val="Calibri"/>
        <family val="2"/>
        <scheme val="minor"/>
      </rPr>
      <t>a</t>
    </r>
    <r>
      <rPr>
        <sz val="22"/>
        <color theme="1"/>
        <rFont val="Calibri"/>
        <family val="2"/>
        <scheme val="minor"/>
      </rPr>
      <t>=</t>
    </r>
  </si>
  <si>
    <t>CALCULO DE ESPECTROS DE DISEÑO - NORMA VENEZOLANA COVENIN 1756-2001</t>
  </si>
  <si>
    <t>FECHA:</t>
  </si>
  <si>
    <t>Proyecto:</t>
  </si>
  <si>
    <t>Ciudad:</t>
  </si>
  <si>
    <t>Estado:</t>
  </si>
  <si>
    <t>Propietario:</t>
  </si>
  <si>
    <t>Ingeniero:</t>
  </si>
  <si>
    <t>C.I.V.:</t>
  </si>
  <si>
    <r>
      <t>TABLA 4.1           VALORES DE A</t>
    </r>
    <r>
      <rPr>
        <vertAlign val="subscript"/>
        <sz val="12"/>
        <color theme="1"/>
        <rFont val="Calibri"/>
        <family val="2"/>
        <scheme val="minor"/>
      </rPr>
      <t>0</t>
    </r>
  </si>
  <si>
    <r>
      <t>A</t>
    </r>
    <r>
      <rPr>
        <b/>
        <vertAlign val="subscript"/>
        <sz val="12"/>
        <color theme="3" tint="-0.249977111117893"/>
        <rFont val="Calibri"/>
        <family val="2"/>
        <scheme val="minor"/>
      </rPr>
      <t>0</t>
    </r>
  </si>
  <si>
    <t>ELEVADO</t>
  </si>
  <si>
    <t>INTERMEDIO</t>
  </si>
  <si>
    <t>BAJO</t>
  </si>
  <si>
    <t>VER  REFERENCIA</t>
  </si>
  <si>
    <t>FORMA ESPECTRAL:</t>
  </si>
  <si>
    <t>FACTOR    DE    IMPORTANCIA</t>
  </si>
  <si>
    <t>GRUPO:</t>
  </si>
  <si>
    <r>
      <t>FACTOR DE IMPORTANCIA (</t>
    </r>
    <r>
      <rPr>
        <sz val="12"/>
        <color theme="3" tint="-0.249977111117893"/>
        <rFont val="Calibri"/>
        <family val="2"/>
      </rPr>
      <t>α):</t>
    </r>
  </si>
  <si>
    <t>VALORES    DE    ACOTAMIENTO    DEL    ESPECTRO</t>
  </si>
  <si>
    <r>
      <t>T</t>
    </r>
    <r>
      <rPr>
        <vertAlign val="superscript"/>
        <sz val="14"/>
        <color theme="1"/>
        <rFont val="Calibri"/>
        <family val="2"/>
        <scheme val="minor"/>
      </rPr>
      <t xml:space="preserve">*
</t>
    </r>
    <r>
      <rPr>
        <sz val="14"/>
        <color theme="1"/>
        <rFont val="Calibri"/>
        <family val="2"/>
        <scheme val="minor"/>
      </rPr>
      <t>(seg)</t>
    </r>
  </si>
  <si>
    <r>
      <t>T</t>
    </r>
    <r>
      <rPr>
        <vertAlign val="superscript"/>
        <sz val="14"/>
        <color theme="1"/>
        <rFont val="Calibri"/>
        <family val="2"/>
        <scheme val="minor"/>
      </rPr>
      <t>+</t>
    </r>
  </si>
  <si>
    <r>
      <t>A</t>
    </r>
    <r>
      <rPr>
        <vertAlign val="subscript"/>
        <sz val="14"/>
        <color theme="1"/>
        <rFont val="Calibri"/>
        <family val="2"/>
        <scheme val="minor"/>
      </rPr>
      <t>0</t>
    </r>
  </si>
  <si>
    <t>ρ</t>
  </si>
  <si>
    <r>
      <t>T</t>
    </r>
    <r>
      <rPr>
        <b/>
        <vertAlign val="superscript"/>
        <sz val="12"/>
        <color theme="1"/>
        <rFont val="Calibri"/>
        <family val="2"/>
        <scheme val="minor"/>
      </rPr>
      <t>+</t>
    </r>
    <r>
      <rPr>
        <b/>
        <sz val="12"/>
        <color theme="1"/>
        <rFont val="Calibri"/>
        <family val="2"/>
        <scheme val="minor"/>
      </rPr>
      <t>=</t>
    </r>
  </si>
  <si>
    <t>TIPO DE SISTEMA ESTRUCTURAL</t>
  </si>
  <si>
    <t>REGULARIDAD  DE  LA  ESTRUCTURA</t>
  </si>
  <si>
    <t>6.3.1 TIPOS DE SISTEMAS ESTRUCTURALES RESISTENTES A SISMOS</t>
  </si>
  <si>
    <t>TIPO I:</t>
  </si>
  <si>
    <t>Estructuras capaces de resistir la totalidad de las acciones sísmicas mediante sus vigas y columnas, tales como los sistemas estructurales constituidos por pórticos. Los ejes de columnas deben mantenerse continuos hasta su fundación.</t>
  </si>
  <si>
    <t>TIPO II:</t>
  </si>
  <si>
    <t>Estructuras constituidas por combinaciones de los Tipos I y III, teniendo ambos el mismo Nivel de Diseño. Su acción conjunta deber ser capaz de resistir la totalidad de las fuerzas sísmicas. Los pórticos por sí solos deberán estar en capacidad de resistir por lo menos el veinticinco por ciento (25%) de esas fuerzas.</t>
  </si>
  <si>
    <t>TIPO III:</t>
  </si>
  <si>
    <t>Estructuras capaces de resistir la totalidad de las acciones sísmicas mediante pórticos diagonalizados o muros estructurales de concreto armado o de secció mixta acero-concreto, que soportan la totalidad de las cargas permanentes y variables. Los últimos son los sistemas comúnmente llamados de muros. Se considerarán igualmente dentro de este Grupo las combinaciones de los Tipos I y III, cuyos pórticos no sean capaces de resistir por sí solos por lo menos el veinticinco por ciento (25%) de las fuerzas sísmicas totales, respetando en su diseño, el Nivel de Diseño adoptado para toda la estructura. Se distinguen como Tipo IIIa los sistemas conformados por muros de concreto armado acoplados con dinteles o vigas dúctiles, así como los pórticos de acero con diagonales excéntricas acopladas con eslabones dúctiles.</t>
  </si>
  <si>
    <t>TIPO IV:</t>
  </si>
  <si>
    <t>Estructuras que no posean diafragmas con la rigidez y resistencia necesarias para distribuir eficazmente las fuerzas sísmicas entre los diversos miembros verticales. Estructuras sustentadas por una sola columna. Edificaciones con losas sin vigas.</t>
  </si>
  <si>
    <t>TABLA 6.4</t>
  </si>
  <si>
    <t>FACTORES DE REDUCCIÓN R</t>
  </si>
  <si>
    <t>TIPO DE ESTRUCTURA (SECCIÓN 6.3.1)</t>
  </si>
  <si>
    <t>ESTRUCTURAS DE ACERO</t>
  </si>
  <si>
    <t>NIVEL DE DISEÑO</t>
  </si>
  <si>
    <r>
      <t xml:space="preserve">I </t>
    </r>
    <r>
      <rPr>
        <b/>
        <vertAlign val="superscript"/>
        <sz val="12"/>
        <color theme="1"/>
        <rFont val="Calibri"/>
        <family val="2"/>
        <scheme val="minor"/>
      </rPr>
      <t>(1)</t>
    </r>
  </si>
  <si>
    <r>
      <t xml:space="preserve">6,0 </t>
    </r>
    <r>
      <rPr>
        <vertAlign val="superscript"/>
        <sz val="12"/>
        <color theme="1"/>
        <rFont val="Calibri"/>
        <family val="2"/>
        <scheme val="minor"/>
      </rPr>
      <t>(2)</t>
    </r>
  </si>
  <si>
    <r>
      <t xml:space="preserve">6,0 </t>
    </r>
    <r>
      <rPr>
        <vertAlign val="superscript"/>
        <sz val="12"/>
        <color theme="1"/>
        <rFont val="Calibri"/>
        <family val="2"/>
        <scheme val="minor"/>
      </rPr>
      <t>(3)</t>
    </r>
  </si>
  <si>
    <t>(1) Para sistemas con columnas articuladas en su base el valor de R será multiplicado por 0.75</t>
  </si>
  <si>
    <t>(2) En pórticos con vigas de celosía se usará 5.0 limitado a edificios de no más de 30 metros de altura</t>
  </si>
  <si>
    <t>(3) En aquellos casos donde la conexión viga colectora-columna sea del Tipo PR, según la Norma COVENIN 1618-98, úsese 5.0.</t>
  </si>
  <si>
    <t>ESTRUCTURAS MIXTAS ACERO-CONCRETO</t>
  </si>
  <si>
    <t>(1) Para muros estructurales reforzados con planchas de acero y miembros de borde de sección mixta acero-concreto, úsese 5.0</t>
  </si>
  <si>
    <r>
      <rPr>
        <b/>
        <sz val="12"/>
        <color theme="1"/>
        <rFont val="Calibri"/>
        <family val="2"/>
        <scheme val="minor"/>
      </rPr>
      <t>6.3.2 COMBINACIÓN DE SISTEMAS ESTRUCTURALES</t>
    </r>
    <r>
      <rPr>
        <sz val="12"/>
        <color theme="1"/>
        <rFont val="Calibri"/>
        <family val="2"/>
        <scheme val="minor"/>
      </rPr>
      <t xml:space="preserve">
En el caso de que en alguna dirección de análisis se utilice más de un sistema estructural, en esa dirección se empleará el menor valor R de los correspondientes valores dados en la Tabla 6.4. Cuando en la combinación vertical de dos sistemas, uno de los componentes soporte un peso igual o menor que el diez por ciento (10%) del peso total de la edificación, no es necesario satisfacer este requisito.</t>
    </r>
  </si>
  <si>
    <r>
      <t xml:space="preserve">6,0 </t>
    </r>
    <r>
      <rPr>
        <vertAlign val="superscript"/>
        <sz val="12"/>
        <color theme="1"/>
        <rFont val="Calibri"/>
        <family val="2"/>
        <scheme val="minor"/>
      </rPr>
      <t>(1)</t>
    </r>
  </si>
  <si>
    <t>Ubicación</t>
  </si>
  <si>
    <t>COEFICIENTE DE ACELERACIÓN HORIZONTAL</t>
  </si>
  <si>
    <t>ZONA  SÍSMICA</t>
  </si>
  <si>
    <t>ZONA
SÍSMICA</t>
  </si>
  <si>
    <t>PELIGRO   SÍSMICO</t>
  </si>
  <si>
    <t>FORMA  ESPECTRAL    Y    FACTOR    DE    CORRECCIÓN</t>
  </si>
  <si>
    <t>FACTOR DE CORRECCIÓN (     ):</t>
  </si>
  <si>
    <t>NIVEL    DE    DISEÑO</t>
  </si>
  <si>
    <t>NIVEL  DE  DISEÑO:</t>
  </si>
  <si>
    <t>FACTOR    DE    REDUCCIÓN    R</t>
  </si>
  <si>
    <t>FACTOR DE REDUCCIÓN R</t>
  </si>
  <si>
    <t xml:space="preserve">Factor de Reducción de Diseño R= </t>
  </si>
  <si>
    <r>
      <t>ESPECTRO DE DISEÑO
A</t>
    </r>
    <r>
      <rPr>
        <b/>
        <vertAlign val="subscript"/>
        <sz val="12"/>
        <color rgb="FFFF0000"/>
        <rFont val="Calibri"/>
        <family val="2"/>
        <scheme val="minor"/>
      </rPr>
      <t>d</t>
    </r>
  </si>
  <si>
    <r>
      <t>ESPECTRO DE DISEÑO
A</t>
    </r>
    <r>
      <rPr>
        <b/>
        <vertAlign val="subscript"/>
        <sz val="12"/>
        <color theme="3" tint="-0.249977111117893"/>
        <rFont val="Calibri"/>
        <family val="2"/>
        <scheme val="minor"/>
      </rPr>
      <t>d</t>
    </r>
  </si>
  <si>
    <t>INTERVALO DEL PERIODO:</t>
  </si>
  <si>
    <t>(1) Para sistemas con columnas articuladas en su base el valor de R será multiplicado por 0.76</t>
  </si>
  <si>
    <t>(1) Para sistemas con columnas articuladas en su base el valor de R será multiplicado por 0.77</t>
  </si>
  <si>
    <t>(1) Para sistemas con columnas articuladas en su base el valor de R será multiplicado por 0.75
(2) En pórticos con vigas de celosía se usará 5.0 limitado a edificios de no más de 30 metros de altura</t>
  </si>
  <si>
    <t xml:space="preserve"> </t>
  </si>
  <si>
    <t>SI(U41=2;SI(R50=1;"DEBE COLOCAR UN VALOR DE   'R'   EN LA CELDA DE COLOR AMARILLO DE ACUERDO A LA REFERENCIA";SI(R50=4;SI(R49=1;"DEBE COLOCAR UN VALOR DE    'R'    EN LA CELDA DE COLOR AMARILLO DE ACUERDO A LA REFERENCIA";"");""));SI(U41=3;SI(R54=1;SI(R55=4;"DEBE COLOCAR UN VALOR DE    'R'    EN LA CELDA DE COLOR AMARILLO DE ACUERDO A LA REFERENCIA";"");"");""))</t>
  </si>
  <si>
    <t>SCP</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</si>
</sst>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0.0000"/>
    <numFmt numFmtId="165" formatCode="0.000"/>
    <numFmt numFmtId="166" formatCode="0.0000"/>
    <numFmt numFmtId="167" formatCode="#,##0.00000"/>
    <numFmt numFmtId="168" formatCode="0.000000"/>
    <numFmt numFmtId="169" formatCode="0.00000"/>
    <numFmt numFmtId="170" formatCode="#,##0.000"/>
    <numFmt numFmtId="171" formatCode="dd/mmmm/yyyy"/>
    <numFmt numFmtId="172" formatCode="0.0"/>
  </numFmts>
  <fonts count="64" x14ac:knownFonts="1">
    <font>
      <sz val="11"/>
      <color theme="1"/>
      <name val="Calibri"/>
      <family val="2"/>
      <scheme val="minor"/>
    </font>
    <font>
      <sz val="11"/>
      <color rgb="FF3F3F76"/>
      <name val="Calibri"/>
      <family val="2"/>
      <scheme val="minor"/>
    </font>
    <font>
      <b/>
      <sz val="11"/>
      <color theme="0"/>
      <name val="Calibri"/>
      <family val="2"/>
      <scheme val="minor"/>
    </font>
    <font>
      <b/>
      <sz val="14"/>
      <color theme="1"/>
      <name val="UniversalMath1 BT"/>
      <family val="1"/>
      <charset val="2"/>
    </font>
    <font>
      <b/>
      <sz val="14"/>
      <color theme="1"/>
      <name val="Calibri"/>
      <family val="2"/>
      <scheme val="minor"/>
    </font>
    <font>
      <b/>
      <sz val="14"/>
      <color rgb="FF3F3F76"/>
      <name val="Calibri"/>
      <family val="2"/>
      <scheme val="minor"/>
    </font>
    <font>
      <sz val="12"/>
      <color theme="1"/>
      <name val="Calibri"/>
      <family val="2"/>
      <scheme val="minor"/>
    </font>
    <font>
      <vertAlign val="subscript"/>
      <sz val="12"/>
      <color theme="1"/>
      <name val="Calibri"/>
      <family val="2"/>
      <scheme val="minor"/>
    </font>
    <font>
      <b/>
      <sz val="12"/>
      <color theme="1"/>
      <name val="Calibri"/>
      <family val="2"/>
      <scheme val="minor"/>
    </font>
    <font>
      <sz val="14"/>
      <color theme="1"/>
      <name val="Calibri"/>
      <family val="2"/>
      <scheme val="minor"/>
    </font>
    <font>
      <b/>
      <vertAlign val="superscript"/>
      <sz val="14"/>
      <color theme="1"/>
      <name val="Calibri"/>
      <family val="2"/>
      <scheme val="minor"/>
    </font>
    <font>
      <b/>
      <sz val="12"/>
      <color theme="0"/>
      <name val="Calibri"/>
      <family val="2"/>
      <scheme val="minor"/>
    </font>
    <font>
      <b/>
      <vertAlign val="superscript"/>
      <sz val="12"/>
      <color theme="1"/>
      <name val="Calibri"/>
      <family val="2"/>
      <scheme val="minor"/>
    </font>
    <font>
      <b/>
      <sz val="12"/>
      <color rgb="FFFF0000"/>
      <name val="Calibri"/>
      <family val="2"/>
      <scheme val="minor"/>
    </font>
    <font>
      <b/>
      <vertAlign val="subscript"/>
      <sz val="12"/>
      <color rgb="FFFF0000"/>
      <name val="Calibri"/>
      <family val="2"/>
      <scheme val="minor"/>
    </font>
    <font>
      <sz val="12"/>
      <color theme="3"/>
      <name val="Calibri"/>
      <family val="2"/>
      <scheme val="minor"/>
    </font>
    <font>
      <sz val="12"/>
      <color rgb="FFFF0000"/>
      <name val="Calibri"/>
      <family val="2"/>
      <scheme val="minor"/>
    </font>
    <font>
      <b/>
      <sz val="16"/>
      <color rgb="FFC00000"/>
      <name val="Calibri"/>
      <family val="2"/>
      <scheme val="minor"/>
    </font>
    <font>
      <b/>
      <u/>
      <sz val="14"/>
      <color indexed="10"/>
      <name val="Arial"/>
      <family val="2"/>
    </font>
    <font>
      <b/>
      <u/>
      <sz val="16"/>
      <color theme="3" tint="-0.249977111117893"/>
      <name val="Arial"/>
      <family val="2"/>
    </font>
    <font>
      <vertAlign val="subscript"/>
      <sz val="14"/>
      <color theme="1"/>
      <name val="Calibri"/>
      <family val="2"/>
      <scheme val="minor"/>
    </font>
    <font>
      <sz val="16"/>
      <color theme="1"/>
      <name val="Calibri"/>
      <family val="2"/>
      <scheme val="minor"/>
    </font>
    <font>
      <b/>
      <sz val="16"/>
      <color theme="1"/>
      <name val="Calibri"/>
      <family val="2"/>
      <scheme val="minor"/>
    </font>
    <font>
      <vertAlign val="subscript"/>
      <sz val="16"/>
      <color theme="1"/>
      <name val="Calibri"/>
      <family val="2"/>
      <scheme val="minor"/>
    </font>
    <font>
      <sz val="18"/>
      <color theme="1"/>
      <name val="Calibri"/>
      <family val="2"/>
      <scheme val="minor"/>
    </font>
    <font>
      <vertAlign val="subscript"/>
      <sz val="18"/>
      <color theme="1"/>
      <name val="Calibri"/>
      <family val="2"/>
      <scheme val="minor"/>
    </font>
    <font>
      <sz val="24"/>
      <color theme="1"/>
      <name val="Calibri"/>
      <family val="2"/>
      <scheme val="minor"/>
    </font>
    <font>
      <vertAlign val="subscript"/>
      <sz val="24"/>
      <color theme="1"/>
      <name val="Calibri"/>
      <family val="2"/>
      <scheme val="minor"/>
    </font>
    <font>
      <b/>
      <sz val="18"/>
      <color theme="1"/>
      <name val="Calibri"/>
      <family val="2"/>
      <scheme val="minor"/>
    </font>
    <font>
      <b/>
      <vertAlign val="subscript"/>
      <sz val="18"/>
      <color theme="1"/>
      <name val="Calibri"/>
      <family val="2"/>
      <scheme val="minor"/>
    </font>
    <font>
      <sz val="22"/>
      <color theme="1"/>
      <name val="Calibri"/>
      <family val="2"/>
      <scheme val="minor"/>
    </font>
    <font>
      <vertAlign val="subscript"/>
      <sz val="22"/>
      <color theme="1"/>
      <name val="Calibri"/>
      <family val="2"/>
      <scheme val="minor"/>
    </font>
    <font>
      <sz val="22"/>
      <color theme="1"/>
      <name val="Calibri"/>
      <family val="2"/>
    </font>
    <font>
      <vertAlign val="subscript"/>
      <sz val="22"/>
      <color theme="1"/>
      <name val="Calibri"/>
      <family val="2"/>
    </font>
    <font>
      <sz val="20"/>
      <color theme="1"/>
      <name val="Calibri"/>
      <family val="2"/>
      <scheme val="minor"/>
    </font>
    <font>
      <vertAlign val="subscript"/>
      <sz val="20"/>
      <color theme="1"/>
      <name val="Calibri"/>
      <family val="2"/>
      <scheme val="minor"/>
    </font>
    <font>
      <b/>
      <sz val="22"/>
      <color theme="1"/>
      <name val="Calibri"/>
      <family val="2"/>
      <scheme val="minor"/>
    </font>
    <font>
      <b/>
      <sz val="18"/>
      <color theme="1"/>
      <name val="Symbol"/>
      <family val="1"/>
      <charset val="2"/>
    </font>
    <font>
      <b/>
      <vertAlign val="superscript"/>
      <sz val="18"/>
      <color theme="1"/>
      <name val="Calibri"/>
      <family val="2"/>
      <scheme val="minor"/>
    </font>
    <font>
      <sz val="18"/>
      <color theme="1"/>
      <name val="Calibri"/>
      <family val="2"/>
    </font>
    <font>
      <sz val="18"/>
      <color theme="1"/>
      <name val="Symbol"/>
      <family val="1"/>
      <charset val="2"/>
    </font>
    <font>
      <vertAlign val="subscript"/>
      <sz val="18"/>
      <color theme="1"/>
      <name val="Calibri"/>
      <family val="2"/>
    </font>
    <font>
      <b/>
      <sz val="10"/>
      <name val="Arial"/>
      <family val="2"/>
    </font>
    <font>
      <b/>
      <sz val="16"/>
      <color rgb="FF3F3F76"/>
      <name val="Calibri"/>
      <family val="2"/>
      <scheme val="minor"/>
    </font>
    <font>
      <sz val="12"/>
      <name val="Arial"/>
      <family val="2"/>
    </font>
    <font>
      <b/>
      <sz val="11"/>
      <color theme="1"/>
      <name val="Calibri"/>
      <family val="2"/>
      <scheme val="minor"/>
    </font>
    <font>
      <sz val="11"/>
      <name val="Calibri"/>
      <family val="2"/>
      <scheme val="minor"/>
    </font>
    <font>
      <sz val="12"/>
      <color theme="3" tint="-0.249977111117893"/>
      <name val="Calibri"/>
      <family val="2"/>
      <scheme val="minor"/>
    </font>
    <font>
      <b/>
      <sz val="12"/>
      <color theme="3" tint="-0.249977111117893"/>
      <name val="Calibri"/>
      <family val="2"/>
      <scheme val="minor"/>
    </font>
    <font>
      <b/>
      <vertAlign val="subscript"/>
      <sz val="12"/>
      <color theme="3" tint="-0.249977111117893"/>
      <name val="Calibri"/>
      <family val="2"/>
      <scheme val="minor"/>
    </font>
    <font>
      <b/>
      <sz val="14"/>
      <color theme="3" tint="-0.249977111117893"/>
      <name val="Calibri"/>
      <family val="2"/>
      <scheme val="minor"/>
    </font>
    <font>
      <b/>
      <sz val="12"/>
      <color theme="3" tint="-0.249977111117893"/>
      <name val="Arial"/>
      <family val="2"/>
    </font>
    <font>
      <sz val="10"/>
      <color theme="1"/>
      <name val="Calibri"/>
      <family val="2"/>
      <scheme val="minor"/>
    </font>
    <font>
      <b/>
      <sz val="12"/>
      <color rgb="FFFFFFFF"/>
      <name val="Calibri"/>
      <family val="2"/>
      <scheme val="minor"/>
    </font>
    <font>
      <sz val="12"/>
      <color theme="3" tint="-0.249977111117893"/>
      <name val="Calibri"/>
      <family val="2"/>
    </font>
    <font>
      <vertAlign val="superscript"/>
      <sz val="14"/>
      <color theme="1"/>
      <name val="Calibri"/>
      <family val="2"/>
      <scheme val="minor"/>
    </font>
    <font>
      <sz val="14"/>
      <color theme="1"/>
      <name val="Symbol"/>
      <family val="1"/>
      <charset val="2"/>
    </font>
    <font>
      <sz val="16"/>
      <color theme="1"/>
      <name val="Symbol"/>
      <family val="1"/>
      <charset val="2"/>
    </font>
    <font>
      <sz val="14"/>
      <color theme="1"/>
      <name val="Calibri"/>
      <family val="2"/>
    </font>
    <font>
      <sz val="8"/>
      <color rgb="FF000000"/>
      <name val="Tahoma"/>
      <family val="2"/>
    </font>
    <font>
      <vertAlign val="superscript"/>
      <sz val="12"/>
      <color theme="1"/>
      <name val="Calibri"/>
      <family val="2"/>
      <scheme val="minor"/>
    </font>
    <font>
      <b/>
      <sz val="10"/>
      <color theme="3" tint="-0.249977111117893"/>
      <name val="Calibri"/>
      <family val="2"/>
      <scheme val="minor"/>
    </font>
    <font>
      <sz val="36"/>
      <color theme="1"/>
      <name val="Wingdings"/>
      <charset val="2"/>
    </font>
    <font>
      <sz val="11"/>
      <color rgb="FFFF0000"/>
      <name val="Calibri"/>
      <family val="2"/>
      <scheme val="minor"/>
    </font>
  </fonts>
  <fills count="15">
    <fill>
      <patternFill patternType="none"/>
    </fill>
    <fill>
      <patternFill patternType="gray125"/>
    </fill>
    <fill>
      <patternFill patternType="solid">
        <fgColor rgb="FFFFCC99"/>
      </patternFill>
    </fill>
    <fill>
      <patternFill patternType="solid">
        <fgColor rgb="FFA5A5A5"/>
      </patternFill>
    </fill>
    <fill>
      <patternFill patternType="solid">
        <fgColor theme="6" tint="0.59999389629810485"/>
        <bgColor indexed="64"/>
      </patternFill>
    </fill>
    <fill>
      <patternFill patternType="solid">
        <fgColor rgb="FFFFFF66"/>
        <bgColor indexed="64"/>
      </patternFill>
    </fill>
    <fill>
      <patternFill patternType="solid">
        <fgColor theme="4" tint="0.79998168889431442"/>
        <bgColor indexed="64"/>
      </patternFill>
    </fill>
    <fill>
      <patternFill patternType="solid">
        <fgColor indexed="9"/>
        <bgColor indexed="64"/>
      </patternFill>
    </fill>
    <fill>
      <patternFill patternType="solid">
        <fgColor theme="2" tint="-9.9978637043366805E-2"/>
        <bgColor indexed="64"/>
      </patternFill>
    </fill>
    <fill>
      <patternFill patternType="solid">
        <fgColor rgb="FFFFFF00"/>
        <bgColor indexed="64"/>
      </patternFill>
    </fill>
    <fill>
      <gradientFill degree="90">
        <stop position="0">
          <color theme="0"/>
        </stop>
        <stop position="1">
          <color theme="3" tint="0.80001220740379042"/>
        </stop>
      </gradientFill>
    </fill>
    <fill>
      <patternFill patternType="solid">
        <fgColor theme="2" tint="-9.9978637043366805E-2"/>
        <bgColor auto="1"/>
      </patternFill>
    </fill>
    <fill>
      <patternFill patternType="solid">
        <fgColor rgb="FFFFFF00"/>
        <bgColor auto="1"/>
      </patternFill>
    </fill>
    <fill>
      <patternFill patternType="solid">
        <fgColor theme="3" tint="0.39997558519241921"/>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style="double">
        <color rgb="FF3F3F3F"/>
      </left>
      <right style="double">
        <color rgb="FF3F3F3F"/>
      </right>
      <top style="double">
        <color rgb="FF3F3F3F"/>
      </top>
      <bottom style="double">
        <color rgb="FF3F3F3F"/>
      </bottom>
      <diagonal/>
    </border>
    <border>
      <left style="medium">
        <color indexed="64"/>
      </left>
      <right/>
      <top/>
      <bottom/>
      <diagonal/>
    </border>
    <border>
      <left/>
      <right style="thin">
        <color indexed="64"/>
      </right>
      <top style="thin">
        <color indexed="64"/>
      </top>
      <bottom style="thin">
        <color indexed="64"/>
      </bottom>
      <diagonal/>
    </border>
    <border>
      <left style="double">
        <color theme="3"/>
      </left>
      <right/>
      <top style="double">
        <color theme="3"/>
      </top>
      <bottom style="double">
        <color theme="3"/>
      </bottom>
      <diagonal/>
    </border>
    <border>
      <left/>
      <right/>
      <top style="double">
        <color theme="3"/>
      </top>
      <bottom style="double">
        <color theme="3"/>
      </bottom>
      <diagonal/>
    </border>
    <border>
      <left/>
      <right style="double">
        <color theme="3"/>
      </right>
      <top style="double">
        <color theme="3"/>
      </top>
      <bottom style="double">
        <color theme="3"/>
      </bottom>
      <diagonal/>
    </border>
    <border>
      <left style="double">
        <color theme="3"/>
      </left>
      <right style="thin">
        <color theme="3"/>
      </right>
      <top style="double">
        <color theme="3"/>
      </top>
      <bottom style="thin">
        <color theme="3"/>
      </bottom>
      <diagonal/>
    </border>
    <border>
      <left style="thin">
        <color theme="3"/>
      </left>
      <right style="thin">
        <color theme="3"/>
      </right>
      <top style="double">
        <color theme="3"/>
      </top>
      <bottom style="thin">
        <color theme="3"/>
      </bottom>
      <diagonal/>
    </border>
    <border>
      <left style="thin">
        <color theme="3"/>
      </left>
      <right style="double">
        <color theme="3"/>
      </right>
      <top style="double">
        <color theme="3"/>
      </top>
      <bottom style="thin">
        <color theme="3"/>
      </bottom>
      <diagonal/>
    </border>
    <border>
      <left style="double">
        <color theme="3"/>
      </left>
      <right style="thin">
        <color theme="3"/>
      </right>
      <top style="thin">
        <color theme="3"/>
      </top>
      <bottom style="thin">
        <color theme="3"/>
      </bottom>
      <diagonal/>
    </border>
    <border>
      <left style="thin">
        <color theme="3"/>
      </left>
      <right style="thin">
        <color theme="3"/>
      </right>
      <top style="thin">
        <color theme="3"/>
      </top>
      <bottom style="thin">
        <color theme="3"/>
      </bottom>
      <diagonal/>
    </border>
    <border>
      <left style="thin">
        <color theme="3"/>
      </left>
      <right style="double">
        <color theme="3"/>
      </right>
      <top style="thin">
        <color theme="3"/>
      </top>
      <bottom style="thin">
        <color theme="3"/>
      </bottom>
      <diagonal/>
    </border>
    <border>
      <left style="double">
        <color theme="3"/>
      </left>
      <right style="thin">
        <color theme="3"/>
      </right>
      <top style="thin">
        <color theme="3"/>
      </top>
      <bottom style="double">
        <color theme="3"/>
      </bottom>
      <diagonal/>
    </border>
    <border>
      <left style="thin">
        <color theme="3"/>
      </left>
      <right style="thin">
        <color theme="3"/>
      </right>
      <top style="thin">
        <color theme="3"/>
      </top>
      <bottom style="double">
        <color theme="3"/>
      </bottom>
      <diagonal/>
    </border>
    <border>
      <left style="thin">
        <color theme="3"/>
      </left>
      <right style="double">
        <color theme="3"/>
      </right>
      <top style="thin">
        <color theme="3"/>
      </top>
      <bottom style="double">
        <color theme="3"/>
      </bottom>
      <diagonal/>
    </border>
    <border>
      <left style="double">
        <color theme="3" tint="-0.24994659260841701"/>
      </left>
      <right style="thin">
        <color theme="3" tint="-0.24994659260841701"/>
      </right>
      <top style="double">
        <color theme="3" tint="-0.24994659260841701"/>
      </top>
      <bottom style="thin">
        <color theme="3" tint="-0.24994659260841701"/>
      </bottom>
      <diagonal/>
    </border>
    <border>
      <left style="thin">
        <color theme="3" tint="-0.24994659260841701"/>
      </left>
      <right style="thin">
        <color theme="3" tint="-0.24994659260841701"/>
      </right>
      <top style="double">
        <color theme="3" tint="-0.24994659260841701"/>
      </top>
      <bottom style="thin">
        <color theme="3" tint="-0.24994659260841701"/>
      </bottom>
      <diagonal/>
    </border>
    <border>
      <left style="thin">
        <color theme="3" tint="-0.24994659260841701"/>
      </left>
      <right style="double">
        <color theme="3" tint="-0.24994659260841701"/>
      </right>
      <top style="double">
        <color theme="3" tint="-0.24994659260841701"/>
      </top>
      <bottom style="thin">
        <color theme="3" tint="-0.24994659260841701"/>
      </bottom>
      <diagonal/>
    </border>
    <border>
      <left style="double">
        <color theme="3" tint="-0.24994659260841701"/>
      </left>
      <right style="thin">
        <color theme="3" tint="-0.24994659260841701"/>
      </right>
      <top style="thin">
        <color theme="3" tint="-0.24994659260841701"/>
      </top>
      <bottom style="double">
        <color theme="3" tint="-0.24994659260841701"/>
      </bottom>
      <diagonal/>
    </border>
    <border>
      <left style="thin">
        <color theme="3" tint="-0.24994659260841701"/>
      </left>
      <right style="thin">
        <color theme="3" tint="-0.24994659260841701"/>
      </right>
      <top style="thin">
        <color theme="3" tint="-0.24994659260841701"/>
      </top>
      <bottom style="double">
        <color theme="3" tint="-0.24994659260841701"/>
      </bottom>
      <diagonal/>
    </border>
    <border>
      <left style="thin">
        <color theme="3" tint="-0.24994659260841701"/>
      </left>
      <right style="double">
        <color theme="3" tint="-0.24994659260841701"/>
      </right>
      <top style="thin">
        <color theme="3" tint="-0.24994659260841701"/>
      </top>
      <bottom style="double">
        <color theme="3" tint="-0.24994659260841701"/>
      </bottom>
      <diagonal/>
    </border>
    <border>
      <left style="double">
        <color theme="3" tint="-0.24994659260841701"/>
      </left>
      <right style="thin">
        <color theme="3" tint="-0.24994659260841701"/>
      </right>
      <top style="thin">
        <color theme="3" tint="-0.24994659260841701"/>
      </top>
      <bottom style="thin">
        <color theme="3" tint="-0.24994659260841701"/>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24994659260841701"/>
      </left>
      <right style="double">
        <color theme="3" tint="-0.24994659260841701"/>
      </right>
      <top style="thin">
        <color theme="3" tint="-0.24994659260841701"/>
      </top>
      <bottom style="thin">
        <color theme="3" tint="-0.24994659260841701"/>
      </bottom>
      <diagonal/>
    </border>
    <border>
      <left style="thin">
        <color theme="3" tint="-0.24994659260841701"/>
      </left>
      <right/>
      <top style="thin">
        <color theme="3" tint="-0.24994659260841701"/>
      </top>
      <bottom/>
      <diagonal/>
    </border>
    <border>
      <left/>
      <right/>
      <top style="thin">
        <color theme="3" tint="-0.24994659260841701"/>
      </top>
      <bottom/>
      <diagonal/>
    </border>
    <border>
      <left/>
      <right style="thin">
        <color theme="3" tint="-0.24994659260841701"/>
      </right>
      <top style="thin">
        <color theme="3" tint="-0.24994659260841701"/>
      </top>
      <bottom/>
      <diagonal/>
    </border>
    <border>
      <left style="thin">
        <color theme="3" tint="-0.24994659260841701"/>
      </left>
      <right/>
      <top/>
      <bottom/>
      <diagonal/>
    </border>
    <border>
      <left/>
      <right style="thin">
        <color theme="3" tint="-0.24994659260841701"/>
      </right>
      <top/>
      <bottom/>
      <diagonal/>
    </border>
    <border>
      <left style="thin">
        <color theme="3" tint="-0.24994659260841701"/>
      </left>
      <right/>
      <top/>
      <bottom style="thin">
        <color theme="3" tint="-0.24994659260841701"/>
      </bottom>
      <diagonal/>
    </border>
    <border>
      <left/>
      <right/>
      <top/>
      <bottom style="thin">
        <color theme="3" tint="-0.24994659260841701"/>
      </bottom>
      <diagonal/>
    </border>
    <border>
      <left/>
      <right style="thin">
        <color theme="3" tint="-0.24994659260841701"/>
      </right>
      <top/>
      <bottom style="thin">
        <color theme="3" tint="-0.24994659260841701"/>
      </bottom>
      <diagonal/>
    </border>
    <border>
      <left style="thin">
        <color theme="3" tint="-0.24994659260841701"/>
      </left>
      <right/>
      <top/>
      <bottom style="double">
        <color theme="3" tint="-0.24994659260841701"/>
      </bottom>
      <diagonal/>
    </border>
    <border>
      <left/>
      <right/>
      <top/>
      <bottom style="double">
        <color theme="3" tint="-0.24994659260841701"/>
      </bottom>
      <diagonal/>
    </border>
    <border>
      <left/>
      <right style="thin">
        <color theme="3" tint="-0.24994659260841701"/>
      </right>
      <top/>
      <bottom style="double">
        <color theme="3" tint="-0.24994659260841701"/>
      </bottom>
      <diagonal/>
    </border>
    <border>
      <left style="double">
        <color theme="3" tint="-0.24994659260841701"/>
      </left>
      <right style="thin">
        <color theme="3" tint="-0.24994659260841701"/>
      </right>
      <top style="double">
        <color theme="3" tint="-0.24994659260841701"/>
      </top>
      <bottom style="double">
        <color theme="3" tint="-0.24994659260841701"/>
      </bottom>
      <diagonal/>
    </border>
    <border>
      <left style="thin">
        <color theme="3" tint="-0.24994659260841701"/>
      </left>
      <right style="thin">
        <color theme="3" tint="-0.24994659260841701"/>
      </right>
      <top style="double">
        <color theme="3" tint="-0.24994659260841701"/>
      </top>
      <bottom style="double">
        <color theme="3" tint="-0.24994659260841701"/>
      </bottom>
      <diagonal/>
    </border>
    <border>
      <left style="thin">
        <color theme="3" tint="-0.24994659260841701"/>
      </left>
      <right style="double">
        <color theme="3" tint="-0.24994659260841701"/>
      </right>
      <top style="double">
        <color theme="3" tint="-0.24994659260841701"/>
      </top>
      <bottom style="double">
        <color theme="3" tint="-0.24994659260841701"/>
      </bottom>
      <diagonal/>
    </border>
    <border>
      <left/>
      <right/>
      <top style="thin">
        <color indexed="64"/>
      </top>
      <bottom style="double">
        <color theme="3"/>
      </bottom>
      <diagonal/>
    </border>
  </borders>
  <cellStyleXfs count="3">
    <xf numFmtId="0" fontId="0" fillId="0" borderId="0"/>
    <xf numFmtId="0" fontId="1" fillId="2" borderId="3" applyNumberFormat="0" applyAlignment="0" applyProtection="0"/>
    <xf numFmtId="0" fontId="2" fillId="3" borderId="8" applyNumberFormat="0" applyAlignment="0" applyProtection="0"/>
  </cellStyleXfs>
  <cellXfs count="280">
    <xf numFmtId="0" fontId="0" fillId="0" borderId="0" xfId="0"/>
    <xf numFmtId="3" fontId="0" fillId="0" borderId="0" xfId="0" applyNumberFormat="1"/>
    <xf numFmtId="0" fontId="8" fillId="0" borderId="1" xfId="0" applyFont="1" applyBorder="1" applyAlignment="1">
      <alignment horizontal="center"/>
    </xf>
    <xf numFmtId="0" fontId="6" fillId="0" borderId="0" xfId="0" applyFont="1"/>
    <xf numFmtId="0" fontId="8" fillId="0" borderId="1" xfId="0" applyFont="1" applyBorder="1" applyAlignment="1">
      <alignment horizontal="center" vertical="center"/>
    </xf>
    <xf numFmtId="0" fontId="6" fillId="0" borderId="1" xfId="0" applyFont="1" applyBorder="1" applyAlignment="1">
      <alignment horizontal="center"/>
    </xf>
    <xf numFmtId="2" fontId="6" fillId="0" borderId="1" xfId="0" applyNumberFormat="1" applyFont="1" applyBorder="1" applyAlignment="1">
      <alignment horizontal="center"/>
    </xf>
    <xf numFmtId="0" fontId="6" fillId="0" borderId="0" xfId="0" applyFont="1" applyAlignment="1">
      <alignment horizontal="center"/>
    </xf>
    <xf numFmtId="0" fontId="6" fillId="0" borderId="1" xfId="0" applyFont="1" applyFill="1" applyBorder="1" applyAlignment="1">
      <alignment horizontal="center"/>
    </xf>
    <xf numFmtId="0" fontId="6" fillId="0" borderId="0" xfId="0" applyFont="1" applyAlignment="1">
      <alignment horizontal="center" vertical="center"/>
    </xf>
    <xf numFmtId="0" fontId="11" fillId="3" borderId="8" xfId="2" applyFont="1" applyAlignment="1">
      <alignment horizontal="center"/>
    </xf>
    <xf numFmtId="0" fontId="6" fillId="0" borderId="0" xfId="0" applyFont="1" applyAlignment="1">
      <alignment horizontal="right"/>
    </xf>
    <xf numFmtId="0" fontId="11" fillId="3" borderId="8" xfId="2" applyFont="1"/>
    <xf numFmtId="0" fontId="6" fillId="0" borderId="1" xfId="0" applyFont="1" applyBorder="1" applyAlignment="1">
      <alignment horizontal="center" wrapText="1"/>
    </xf>
    <xf numFmtId="0" fontId="8" fillId="0" borderId="1" xfId="0" applyFont="1" applyBorder="1" applyAlignment="1">
      <alignment horizontal="center" vertical="center" wrapText="1"/>
    </xf>
    <xf numFmtId="0" fontId="13" fillId="0" borderId="0" xfId="0" applyFont="1" applyAlignment="1">
      <alignment horizontal="center"/>
    </xf>
    <xf numFmtId="164" fontId="6" fillId="0" borderId="0" xfId="0" applyNumberFormat="1" applyFont="1" applyFill="1" applyAlignment="1">
      <alignment horizontal="center"/>
    </xf>
    <xf numFmtId="164" fontId="15" fillId="0" borderId="0" xfId="0" applyNumberFormat="1" applyFont="1" applyFill="1" applyAlignment="1">
      <alignment horizontal="center"/>
    </xf>
    <xf numFmtId="166" fontId="16" fillId="0" borderId="0" xfId="0" applyNumberFormat="1" applyFont="1" applyFill="1"/>
    <xf numFmtId="164" fontId="6" fillId="0" borderId="0" xfId="0" applyNumberFormat="1" applyFont="1"/>
    <xf numFmtId="0" fontId="0" fillId="0" borderId="0" xfId="0" applyAlignment="1" applyProtection="1">
      <protection hidden="1"/>
    </xf>
    <xf numFmtId="0" fontId="6" fillId="0" borderId="0" xfId="0" applyFont="1" applyAlignment="1"/>
    <xf numFmtId="0" fontId="6" fillId="0" borderId="6" xfId="0" applyFont="1" applyBorder="1" applyAlignment="1">
      <alignment horizontal="center" vertical="center"/>
    </xf>
    <xf numFmtId="0" fontId="6" fillId="0" borderId="0" xfId="0" applyFont="1" applyBorder="1"/>
    <xf numFmtId="0" fontId="6" fillId="0" borderId="0" xfId="0" applyFont="1" applyBorder="1" applyAlignment="1">
      <alignment horizontal="center"/>
    </xf>
    <xf numFmtId="0" fontId="8" fillId="0" borderId="0" xfId="0" applyFont="1" applyBorder="1" applyAlignment="1">
      <alignment horizontal="center"/>
    </xf>
    <xf numFmtId="0" fontId="8" fillId="0" borderId="0" xfId="0" applyFont="1" applyBorder="1" applyAlignment="1">
      <alignment horizontal="center" vertical="center"/>
    </xf>
    <xf numFmtId="2" fontId="6" fillId="0" borderId="0" xfId="0" applyNumberFormat="1" applyFont="1" applyBorder="1" applyAlignment="1">
      <alignment horizontal="center"/>
    </xf>
    <xf numFmtId="0" fontId="18" fillId="0" borderId="0" xfId="0" applyFont="1" applyBorder="1" applyAlignment="1" applyProtection="1">
      <alignment vertical="center"/>
      <protection hidden="1"/>
    </xf>
    <xf numFmtId="164" fontId="6" fillId="0" borderId="0" xfId="0" applyNumberFormat="1" applyFont="1" applyAlignment="1">
      <alignment horizontal="center"/>
    </xf>
    <xf numFmtId="166" fontId="6" fillId="0" borderId="0" xfId="0" applyNumberFormat="1" applyFont="1" applyAlignment="1">
      <alignment horizontal="center"/>
    </xf>
    <xf numFmtId="3" fontId="6" fillId="0" borderId="0" xfId="0" applyNumberFormat="1" applyFont="1"/>
    <xf numFmtId="0" fontId="6" fillId="0" borderId="0" xfId="0" applyFont="1" applyAlignment="1">
      <alignment horizontal="center"/>
    </xf>
    <xf numFmtId="0" fontId="8" fillId="5" borderId="1" xfId="0" applyFont="1" applyFill="1" applyBorder="1" applyAlignment="1">
      <alignment horizontal="center" wrapText="1"/>
    </xf>
    <xf numFmtId="0" fontId="0" fillId="0" borderId="0" xfId="0" applyAlignment="1">
      <alignment horizontal="center"/>
    </xf>
    <xf numFmtId="0" fontId="6" fillId="0" borderId="0" xfId="0" applyFont="1" applyAlignment="1">
      <alignment horizontal="center" wrapText="1"/>
    </xf>
    <xf numFmtId="0" fontId="0" fillId="0" borderId="0" xfId="0" applyBorder="1"/>
    <xf numFmtId="0" fontId="0" fillId="0" borderId="0" xfId="0" applyFill="1" applyBorder="1"/>
    <xf numFmtId="0" fontId="21" fillId="0" borderId="0" xfId="0" applyFont="1" applyAlignment="1">
      <alignment horizontal="left" vertical="center"/>
    </xf>
    <xf numFmtId="3" fontId="36" fillId="0" borderId="0" xfId="0" applyNumberFormat="1" applyFont="1" applyAlignment="1">
      <alignment horizontal="center" vertical="center"/>
    </xf>
    <xf numFmtId="3" fontId="22" fillId="0" borderId="0" xfId="0" applyNumberFormat="1" applyFont="1" applyAlignment="1">
      <alignment horizontal="center" vertical="center"/>
    </xf>
    <xf numFmtId="49" fontId="0" fillId="0" borderId="0" xfId="0" applyNumberFormat="1" applyAlignment="1">
      <alignment horizontal="center" vertical="center"/>
    </xf>
    <xf numFmtId="0" fontId="6" fillId="0" borderId="0" xfId="0" applyFont="1" applyAlignment="1">
      <alignment vertical="center"/>
    </xf>
    <xf numFmtId="0" fontId="42" fillId="7" borderId="0" xfId="0" applyFont="1" applyFill="1"/>
    <xf numFmtId="0" fontId="9" fillId="6" borderId="1" xfId="0" applyFont="1" applyFill="1" applyBorder="1" applyAlignment="1">
      <alignment horizontal="center" vertical="center"/>
    </xf>
    <xf numFmtId="3" fontId="0" fillId="0" borderId="0" xfId="0" applyNumberFormat="1" applyBorder="1"/>
    <xf numFmtId="0" fontId="8" fillId="0" borderId="0" xfId="0" applyFont="1" applyFill="1" applyBorder="1" applyAlignment="1">
      <alignment horizontal="center" wrapText="1"/>
    </xf>
    <xf numFmtId="4" fontId="9" fillId="0" borderId="0" xfId="0" applyNumberFormat="1" applyFont="1" applyFill="1" applyBorder="1" applyAlignment="1">
      <alignment horizontal="center"/>
    </xf>
    <xf numFmtId="4" fontId="22" fillId="0" borderId="0" xfId="0" applyNumberFormat="1" applyFont="1" applyFill="1" applyBorder="1" applyAlignment="1">
      <alignment vertical="center"/>
    </xf>
    <xf numFmtId="167" fontId="0" fillId="0" borderId="0" xfId="0" applyNumberFormat="1"/>
    <xf numFmtId="167" fontId="4" fillId="0" borderId="0" xfId="0" applyNumberFormat="1" applyFont="1" applyFill="1" applyBorder="1" applyAlignment="1">
      <alignment vertical="center"/>
    </xf>
    <xf numFmtId="0" fontId="34" fillId="0" borderId="0" xfId="0" applyFont="1" applyAlignment="1">
      <alignment horizontal="center" vertical="center"/>
    </xf>
    <xf numFmtId="164" fontId="22" fillId="0" borderId="0" xfId="0" applyNumberFormat="1" applyFont="1" applyFill="1" applyBorder="1" applyAlignment="1">
      <alignment horizontal="center" vertical="center"/>
    </xf>
    <xf numFmtId="0" fontId="0" fillId="0" borderId="0" xfId="0"/>
    <xf numFmtId="0" fontId="8" fillId="0" borderId="7" xfId="0" applyFont="1" applyBorder="1" applyAlignment="1">
      <alignment horizontal="right" vertical="center"/>
    </xf>
    <xf numFmtId="0" fontId="26" fillId="5" borderId="1" xfId="0" applyFont="1" applyFill="1" applyBorder="1" applyAlignment="1">
      <alignment horizontal="center" vertical="center"/>
    </xf>
    <xf numFmtId="0" fontId="30"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37" fillId="5" borderId="1" xfId="0" applyFont="1" applyFill="1" applyBorder="1" applyAlignment="1">
      <alignment horizontal="center" vertical="center"/>
    </xf>
    <xf numFmtId="0" fontId="28" fillId="5" borderId="1" xfId="0" applyFont="1" applyFill="1" applyBorder="1" applyAlignment="1">
      <alignment horizontal="center" vertical="center"/>
    </xf>
    <xf numFmtId="2" fontId="5" fillId="4" borderId="1" xfId="1" applyNumberFormat="1" applyFont="1" applyFill="1" applyBorder="1" applyAlignment="1">
      <alignment horizontal="center"/>
    </xf>
    <xf numFmtId="165" fontId="5" fillId="4" borderId="1" xfId="1" applyNumberFormat="1" applyFont="1" applyFill="1" applyBorder="1" applyAlignment="1">
      <alignment horizontal="center"/>
    </xf>
    <xf numFmtId="164" fontId="5" fillId="4" borderId="1" xfId="1" applyNumberFormat="1" applyFont="1" applyFill="1" applyBorder="1" applyAlignment="1">
      <alignment horizontal="center"/>
    </xf>
    <xf numFmtId="0" fontId="28"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5" fillId="2" borderId="1" xfId="1" applyFont="1" applyBorder="1" applyAlignment="1">
      <alignment horizontal="center"/>
    </xf>
    <xf numFmtId="2" fontId="5" fillId="4" borderId="1" xfId="1" applyNumberFormat="1" applyFont="1" applyFill="1" applyBorder="1" applyAlignment="1">
      <alignment horizontal="center" vertical="center"/>
    </xf>
    <xf numFmtId="0" fontId="11" fillId="0" borderId="0" xfId="2" applyFont="1" applyFill="1" applyBorder="1" applyAlignment="1">
      <alignment horizontal="center"/>
    </xf>
    <xf numFmtId="0" fontId="0" fillId="7" borderId="0" xfId="0" applyFill="1"/>
    <xf numFmtId="0" fontId="24" fillId="0" borderId="0" xfId="0" applyFont="1" applyAlignment="1">
      <alignment horizontal="center" vertical="center"/>
    </xf>
    <xf numFmtId="4" fontId="5" fillId="2" borderId="1" xfId="1" applyNumberFormat="1" applyFont="1" applyBorder="1" applyAlignment="1">
      <alignment horizontal="center"/>
    </xf>
    <xf numFmtId="0" fontId="5" fillId="0" borderId="0" xfId="1" applyFont="1" applyFill="1" applyBorder="1" applyAlignment="1"/>
    <xf numFmtId="0" fontId="5" fillId="2" borderId="1" xfId="1" applyFont="1" applyBorder="1" applyAlignment="1">
      <alignment horizontal="center" vertical="center"/>
    </xf>
    <xf numFmtId="0" fontId="28" fillId="5" borderId="1" xfId="0" applyFont="1" applyFill="1" applyBorder="1" applyAlignment="1">
      <alignment horizontal="right" vertical="center" wrapText="1"/>
    </xf>
    <xf numFmtId="166" fontId="43" fillId="4" borderId="1" xfId="1" applyNumberFormat="1" applyFont="1" applyFill="1" applyBorder="1" applyAlignment="1">
      <alignment horizontal="center" vertical="center"/>
    </xf>
    <xf numFmtId="0" fontId="44" fillId="7" borderId="0" xfId="0" applyFont="1" applyFill="1" applyAlignment="1">
      <alignment horizontal="left"/>
    </xf>
    <xf numFmtId="0" fontId="0" fillId="7" borderId="0" xfId="0" applyFill="1" applyAlignment="1">
      <alignment horizontal="left"/>
    </xf>
    <xf numFmtId="0" fontId="0" fillId="0" borderId="0" xfId="0" applyAlignment="1">
      <alignment horizontal="left"/>
    </xf>
    <xf numFmtId="167" fontId="0" fillId="0" borderId="0" xfId="0" applyNumberFormat="1" applyAlignment="1">
      <alignment horizontal="left"/>
    </xf>
    <xf numFmtId="0" fontId="0" fillId="0" borderId="0" xfId="0" applyAlignment="1">
      <alignment horizontal="center" vertical="center"/>
    </xf>
    <xf numFmtId="0" fontId="45" fillId="0" borderId="0" xfId="0" applyFont="1" applyAlignment="1">
      <alignment horizontal="center" vertical="center"/>
    </xf>
    <xf numFmtId="0" fontId="0" fillId="0" borderId="0" xfId="0" applyAlignment="1"/>
    <xf numFmtId="4" fontId="5" fillId="2" borderId="1" xfId="1" applyNumberFormat="1" applyFont="1" applyBorder="1" applyAlignment="1">
      <alignment horizontal="center"/>
    </xf>
    <xf numFmtId="0" fontId="0" fillId="0" borderId="0" xfId="0"/>
    <xf numFmtId="0" fontId="0" fillId="0" borderId="0" xfId="0"/>
    <xf numFmtId="4" fontId="0" fillId="0" borderId="0" xfId="0" applyNumberFormat="1" applyAlignment="1">
      <alignment horizontal="center" vertical="center"/>
    </xf>
    <xf numFmtId="4" fontId="0" fillId="0" borderId="0" xfId="0" applyNumberFormat="1"/>
    <xf numFmtId="0" fontId="0" fillId="0" borderId="0" xfId="0"/>
    <xf numFmtId="0" fontId="0" fillId="0" borderId="0" xfId="0" applyAlignment="1">
      <alignment horizontal="center"/>
    </xf>
    <xf numFmtId="0" fontId="8" fillId="0" borderId="0" xfId="0" applyFont="1" applyFill="1" applyBorder="1" applyAlignment="1">
      <alignment horizontal="center" vertical="center" wrapText="1"/>
    </xf>
    <xf numFmtId="0" fontId="5" fillId="0" borderId="0" xfId="1" applyFont="1" applyFill="1" applyBorder="1" applyAlignment="1">
      <alignment horizontal="center" vertical="center"/>
    </xf>
    <xf numFmtId="0" fontId="28" fillId="5" borderId="1" xfId="0" applyFont="1" applyFill="1" applyBorder="1" applyAlignment="1">
      <alignment horizontal="right"/>
    </xf>
    <xf numFmtId="0" fontId="30" fillId="0" borderId="0" xfId="0" applyFont="1" applyFill="1" applyBorder="1" applyAlignment="1">
      <alignment horizontal="center" vertical="center" wrapText="1"/>
    </xf>
    <xf numFmtId="0" fontId="5" fillId="0" borderId="0" xfId="1" applyFont="1" applyFill="1" applyBorder="1" applyAlignment="1">
      <alignment horizontal="center"/>
    </xf>
    <xf numFmtId="2" fontId="5" fillId="0" borderId="0" xfId="1" applyNumberFormat="1" applyFont="1" applyFill="1" applyBorder="1" applyAlignment="1">
      <alignment horizontal="center" vertical="center"/>
    </xf>
    <xf numFmtId="168" fontId="43" fillId="0" borderId="0" xfId="1" applyNumberFormat="1" applyFont="1" applyFill="1" applyBorder="1" applyAlignment="1">
      <alignment vertical="center"/>
    </xf>
    <xf numFmtId="0" fontId="0" fillId="0" borderId="0" xfId="0"/>
    <xf numFmtId="0" fontId="46" fillId="0" borderId="0" xfId="0" applyFont="1"/>
    <xf numFmtId="4" fontId="46" fillId="0" borderId="0" xfId="0" applyNumberFormat="1" applyFont="1"/>
    <xf numFmtId="0" fontId="0" fillId="0" borderId="0" xfId="0"/>
    <xf numFmtId="0" fontId="0" fillId="0" borderId="0" xfId="0"/>
    <xf numFmtId="169" fontId="6" fillId="0" borderId="0" xfId="0" applyNumberFormat="1" applyFont="1"/>
    <xf numFmtId="0" fontId="19" fillId="0" borderId="0" xfId="0" applyFont="1" applyFill="1" applyBorder="1" applyAlignment="1" applyProtection="1">
      <alignment vertical="center" wrapText="1"/>
      <protection hidden="1"/>
    </xf>
    <xf numFmtId="0" fontId="47" fillId="0" borderId="0" xfId="0" applyFont="1"/>
    <xf numFmtId="0" fontId="17" fillId="0" borderId="0" xfId="0" applyFont="1" applyFill="1" applyAlignment="1">
      <alignment horizontal="center" vertical="center"/>
    </xf>
    <xf numFmtId="0" fontId="47" fillId="0" borderId="21" xfId="0" applyFont="1" applyBorder="1" applyAlignment="1">
      <alignment horizontal="center" vertical="center"/>
    </xf>
    <xf numFmtId="0" fontId="6" fillId="10" borderId="31" xfId="0" applyFont="1" applyFill="1" applyBorder="1" applyAlignment="1">
      <alignment horizontal="center" vertical="center"/>
    </xf>
    <xf numFmtId="0" fontId="52" fillId="10" borderId="29" xfId="0" applyFont="1" applyFill="1" applyBorder="1" applyAlignment="1">
      <alignment horizontal="center" vertical="center" wrapText="1"/>
    </xf>
    <xf numFmtId="4" fontId="6" fillId="0" borderId="0" xfId="0" applyNumberFormat="1" applyFont="1"/>
    <xf numFmtId="0" fontId="53" fillId="0" borderId="0" xfId="0" applyFont="1" applyAlignment="1">
      <alignment horizontal="center"/>
    </xf>
    <xf numFmtId="0" fontId="6" fillId="0" borderId="0" xfId="0" applyFont="1" applyFill="1" applyBorder="1"/>
    <xf numFmtId="0" fontId="8" fillId="0" borderId="0" xfId="0" applyFont="1" applyFill="1" applyBorder="1" applyAlignment="1">
      <alignment horizontal="right" vertical="center"/>
    </xf>
    <xf numFmtId="0" fontId="56" fillId="10" borderId="1" xfId="0" applyFont="1" applyFill="1" applyBorder="1" applyAlignment="1">
      <alignment horizontal="center" vertical="center"/>
    </xf>
    <xf numFmtId="0" fontId="58" fillId="10" borderId="1" xfId="0" applyFont="1" applyFill="1" applyBorder="1" applyAlignment="1">
      <alignment horizontal="center" vertical="center"/>
    </xf>
    <xf numFmtId="0" fontId="9" fillId="10" borderId="1" xfId="0" applyFont="1" applyFill="1" applyBorder="1" applyAlignment="1">
      <alignment horizontal="center" vertical="center"/>
    </xf>
    <xf numFmtId="0" fontId="57" fillId="10" borderId="1" xfId="0" applyFont="1" applyFill="1" applyBorder="1" applyAlignment="1">
      <alignment horizontal="center" vertical="center"/>
    </xf>
    <xf numFmtId="2" fontId="5" fillId="10" borderId="1" xfId="1" applyNumberFormat="1" applyFont="1" applyFill="1" applyBorder="1" applyAlignment="1">
      <alignment horizontal="center"/>
    </xf>
    <xf numFmtId="0" fontId="5" fillId="10" borderId="1" xfId="1" applyFont="1" applyFill="1" applyBorder="1" applyAlignment="1">
      <alignment horizontal="center"/>
    </xf>
    <xf numFmtId="165" fontId="5" fillId="10" borderId="1" xfId="1" applyNumberFormat="1" applyFont="1" applyFill="1" applyBorder="1" applyAlignment="1">
      <alignment horizontal="center"/>
    </xf>
    <xf numFmtId="0" fontId="8" fillId="0" borderId="0" xfId="0" applyFont="1" applyFill="1" applyBorder="1" applyAlignment="1">
      <alignment vertical="center"/>
    </xf>
    <xf numFmtId="0" fontId="6" fillId="0" borderId="0" xfId="0" applyFont="1" applyAlignment="1">
      <alignment horizontal="center" vertical="center" wrapText="1"/>
    </xf>
    <xf numFmtId="170" fontId="5" fillId="4" borderId="1" xfId="1" applyNumberFormat="1" applyFont="1" applyFill="1" applyBorder="1" applyAlignment="1">
      <alignment horizontal="center"/>
    </xf>
    <xf numFmtId="166" fontId="5" fillId="0" borderId="0" xfId="1" applyNumberFormat="1" applyFont="1" applyFill="1" applyBorder="1" applyAlignment="1">
      <alignment vertical="center"/>
    </xf>
    <xf numFmtId="0" fontId="0" fillId="0" borderId="0" xfId="0"/>
    <xf numFmtId="0" fontId="8" fillId="0" borderId="1" xfId="0" applyFont="1" applyBorder="1" applyAlignment="1">
      <alignment horizontal="center"/>
    </xf>
    <xf numFmtId="0" fontId="4" fillId="10" borderId="1" xfId="0" applyFont="1" applyFill="1" applyBorder="1" applyAlignment="1">
      <alignment horizontal="center" vertical="center"/>
    </xf>
    <xf numFmtId="0" fontId="0" fillId="13" borderId="0" xfId="0" applyFill="1"/>
    <xf numFmtId="0" fontId="8" fillId="14" borderId="1" xfId="0" applyFont="1" applyFill="1" applyBorder="1" applyAlignment="1">
      <alignment horizontal="center"/>
    </xf>
    <xf numFmtId="0" fontId="8" fillId="14" borderId="0" xfId="0" applyFont="1" applyFill="1" applyAlignment="1">
      <alignment vertical="center"/>
    </xf>
    <xf numFmtId="0" fontId="0" fillId="13" borderId="0" xfId="0" applyFill="1" applyBorder="1"/>
    <xf numFmtId="0" fontId="8" fillId="14" borderId="1" xfId="0" applyFont="1" applyFill="1" applyBorder="1" applyAlignment="1">
      <alignment horizontal="center" vertical="center"/>
    </xf>
    <xf numFmtId="2" fontId="6" fillId="14" borderId="1" xfId="0" applyNumberFormat="1" applyFont="1" applyFill="1" applyBorder="1" applyAlignment="1">
      <alignment horizontal="center" vertical="center"/>
    </xf>
    <xf numFmtId="172" fontId="6" fillId="14" borderId="1" xfId="0" applyNumberFormat="1" applyFont="1" applyFill="1" applyBorder="1" applyAlignment="1">
      <alignment horizontal="center"/>
    </xf>
    <xf numFmtId="172" fontId="6" fillId="14" borderId="1" xfId="0" applyNumberFormat="1" applyFont="1" applyFill="1" applyBorder="1" applyAlignment="1">
      <alignment horizontal="center" vertical="center"/>
    </xf>
    <xf numFmtId="0" fontId="8" fillId="13" borderId="0" xfId="0" applyFont="1" applyFill="1" applyBorder="1" applyAlignment="1">
      <alignment horizontal="center"/>
    </xf>
    <xf numFmtId="2" fontId="6" fillId="13" borderId="0" xfId="0" applyNumberFormat="1" applyFont="1" applyFill="1" applyBorder="1" applyAlignment="1">
      <alignment horizontal="center"/>
    </xf>
    <xf numFmtId="0" fontId="6" fillId="13" borderId="0" xfId="0" applyFont="1" applyFill="1" applyBorder="1" applyAlignment="1">
      <alignment horizontal="center"/>
    </xf>
    <xf numFmtId="0" fontId="8" fillId="0" borderId="0" xfId="0" applyFont="1" applyBorder="1" applyAlignment="1"/>
    <xf numFmtId="2" fontId="6" fillId="9" borderId="1" xfId="0" applyNumberFormat="1" applyFont="1" applyFill="1" applyBorder="1" applyAlignment="1">
      <alignment horizontal="center"/>
    </xf>
    <xf numFmtId="172" fontId="8" fillId="12" borderId="1" xfId="0" applyNumberFormat="1" applyFont="1" applyFill="1" applyBorder="1" applyAlignment="1">
      <alignment horizontal="center" vertical="center"/>
    </xf>
    <xf numFmtId="0" fontId="61" fillId="0" borderId="14" xfId="0" applyFont="1" applyBorder="1" applyAlignment="1">
      <alignment horizontal="right" vertical="center"/>
    </xf>
    <xf numFmtId="0" fontId="61" fillId="0" borderId="17" xfId="0" applyFont="1" applyBorder="1" applyAlignment="1">
      <alignment horizontal="right" vertical="center"/>
    </xf>
    <xf numFmtId="0" fontId="61" fillId="0" borderId="20" xfId="0" applyFont="1" applyBorder="1" applyAlignment="1">
      <alignment horizontal="right" vertical="center"/>
    </xf>
    <xf numFmtId="0" fontId="61" fillId="0" borderId="18" xfId="0" applyFont="1" applyBorder="1" applyAlignment="1">
      <alignment horizontal="right" vertical="center"/>
    </xf>
    <xf numFmtId="0" fontId="61" fillId="0" borderId="21" xfId="0" applyFont="1" applyBorder="1" applyAlignment="1">
      <alignment horizontal="right" vertical="center"/>
    </xf>
    <xf numFmtId="0" fontId="6" fillId="0" borderId="29" xfId="0" applyFont="1" applyBorder="1" applyAlignment="1">
      <alignment horizontal="center" vertical="center"/>
    </xf>
    <xf numFmtId="4" fontId="6" fillId="0" borderId="31" xfId="0" applyNumberFormat="1" applyFont="1" applyBorder="1" applyAlignment="1">
      <alignment horizontal="center" vertical="center"/>
    </xf>
    <xf numFmtId="0" fontId="6" fillId="0" borderId="26" xfId="0" applyFont="1" applyBorder="1" applyAlignment="1">
      <alignment horizontal="center" vertical="center"/>
    </xf>
    <xf numFmtId="0" fontId="6" fillId="0" borderId="28" xfId="0" applyFont="1" applyBorder="1" applyAlignment="1">
      <alignment horizontal="center" vertical="center"/>
    </xf>
    <xf numFmtId="0" fontId="47" fillId="0" borderId="0" xfId="0" applyFont="1" applyAlignment="1">
      <alignment horizontal="center"/>
    </xf>
    <xf numFmtId="0" fontId="6" fillId="0" borderId="1" xfId="0" applyFont="1" applyBorder="1" applyAlignment="1">
      <alignment horizontal="center"/>
    </xf>
    <xf numFmtId="164" fontId="6" fillId="0" borderId="1" xfId="0" applyNumberFormat="1" applyFont="1" applyFill="1" applyBorder="1" applyAlignment="1">
      <alignment horizontal="center"/>
    </xf>
    <xf numFmtId="169" fontId="16" fillId="0" borderId="1" xfId="0" applyNumberFormat="1" applyFont="1" applyFill="1" applyBorder="1" applyAlignment="1">
      <alignment horizontal="center"/>
    </xf>
    <xf numFmtId="164" fontId="47" fillId="0" borderId="1" xfId="0" applyNumberFormat="1" applyFont="1" applyFill="1" applyBorder="1" applyAlignment="1">
      <alignment horizontal="center"/>
    </xf>
    <xf numFmtId="169" fontId="16" fillId="0" borderId="0" xfId="0" applyNumberFormat="1" applyFont="1" applyFill="1" applyBorder="1" applyAlignment="1">
      <alignment horizontal="center"/>
    </xf>
    <xf numFmtId="166" fontId="0" fillId="0" borderId="0" xfId="0" applyNumberFormat="1" applyBorder="1"/>
    <xf numFmtId="0" fontId="48" fillId="0" borderId="1" xfId="0" applyFont="1" applyBorder="1" applyAlignment="1">
      <alignment horizontal="center" vertical="center"/>
    </xf>
    <xf numFmtId="164" fontId="6" fillId="0" borderId="0" xfId="0" applyNumberFormat="1" applyFont="1" applyFill="1" applyBorder="1" applyAlignment="1">
      <alignment horizontal="center"/>
    </xf>
    <xf numFmtId="2" fontId="6" fillId="9" borderId="1" xfId="0" applyNumberFormat="1" applyFont="1" applyFill="1" applyBorder="1" applyAlignment="1">
      <alignment horizontal="left" wrapText="1"/>
    </xf>
    <xf numFmtId="2" fontId="6" fillId="9" borderId="1" xfId="0" applyNumberFormat="1" applyFont="1" applyFill="1" applyBorder="1" applyAlignment="1">
      <alignment horizontal="left"/>
    </xf>
    <xf numFmtId="2" fontId="8" fillId="10" borderId="45" xfId="0" applyNumberFormat="1" applyFont="1" applyFill="1" applyBorder="1" applyAlignment="1">
      <alignment horizontal="center" vertical="center"/>
    </xf>
    <xf numFmtId="0" fontId="62" fillId="0" borderId="0" xfId="0" applyFont="1" applyAlignment="1">
      <alignment horizontal="center"/>
    </xf>
    <xf numFmtId="0" fontId="13" fillId="0" borderId="46" xfId="0" applyFont="1" applyBorder="1" applyAlignment="1">
      <alignment horizontal="left" vertical="center" wrapText="1"/>
    </xf>
    <xf numFmtId="0" fontId="13" fillId="0" borderId="1" xfId="0" applyFont="1" applyBorder="1" applyAlignment="1">
      <alignment horizontal="center" wrapText="1"/>
    </xf>
    <xf numFmtId="0" fontId="48" fillId="0" borderId="1" xfId="0" applyFont="1" applyBorder="1" applyAlignment="1">
      <alignment horizontal="center" wrapText="1"/>
    </xf>
    <xf numFmtId="0" fontId="6" fillId="0" borderId="1" xfId="0" applyFont="1" applyBorder="1" applyAlignment="1">
      <alignment horizontal="center"/>
    </xf>
    <xf numFmtId="0" fontId="45" fillId="0" borderId="2" xfId="0" applyFont="1" applyBorder="1" applyAlignment="1">
      <alignment horizontal="right" vertical="center"/>
    </xf>
    <xf numFmtId="0" fontId="45" fillId="0" borderId="10" xfId="0" applyFont="1" applyBorder="1" applyAlignment="1">
      <alignment horizontal="right" vertical="center"/>
    </xf>
    <xf numFmtId="0" fontId="51" fillId="10" borderId="11" xfId="0" applyFont="1" applyFill="1" applyBorder="1" applyAlignment="1" applyProtection="1">
      <alignment horizontal="center" vertical="center" wrapText="1"/>
      <protection hidden="1"/>
    </xf>
    <xf numFmtId="0" fontId="51" fillId="10" borderId="12" xfId="0" applyFont="1" applyFill="1" applyBorder="1" applyAlignment="1" applyProtection="1">
      <alignment horizontal="center" vertical="center" wrapText="1"/>
      <protection hidden="1"/>
    </xf>
    <xf numFmtId="0" fontId="51" fillId="10" borderId="13" xfId="0" applyFont="1" applyFill="1" applyBorder="1" applyAlignment="1" applyProtection="1">
      <alignment horizontal="center" vertical="center" wrapText="1"/>
      <protection hidden="1"/>
    </xf>
    <xf numFmtId="171" fontId="47" fillId="0" borderId="0" xfId="0" applyNumberFormat="1" applyFont="1" applyAlignment="1">
      <alignment horizontal="center"/>
    </xf>
    <xf numFmtId="0" fontId="47" fillId="0" borderId="18" xfId="0" applyFont="1" applyBorder="1" applyAlignment="1">
      <alignment horizontal="center" vertical="center"/>
    </xf>
    <xf numFmtId="0" fontId="47" fillId="0" borderId="19" xfId="0" applyFont="1" applyBorder="1" applyAlignment="1">
      <alignment horizontal="center" vertical="center"/>
    </xf>
    <xf numFmtId="0" fontId="47" fillId="0" borderId="21" xfId="0" applyFont="1" applyBorder="1" applyAlignment="1">
      <alignment horizontal="center" vertical="center"/>
    </xf>
    <xf numFmtId="0" fontId="47" fillId="0" borderId="22" xfId="0" applyFont="1" applyBorder="1" applyAlignment="1">
      <alignment horizontal="center" vertical="center"/>
    </xf>
    <xf numFmtId="0" fontId="47" fillId="0" borderId="21" xfId="0" applyFont="1" applyBorder="1" applyAlignment="1">
      <alignment horizontal="left" vertical="center"/>
    </xf>
    <xf numFmtId="0" fontId="47" fillId="0" borderId="15" xfId="0" applyFont="1" applyBorder="1" applyAlignment="1">
      <alignment horizontal="left" vertical="center"/>
    </xf>
    <xf numFmtId="0" fontId="61" fillId="0" borderId="15" xfId="0" applyFont="1" applyBorder="1" applyAlignment="1">
      <alignment horizontal="center" vertical="center"/>
    </xf>
    <xf numFmtId="0" fontId="61" fillId="0" borderId="16"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0"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48" fillId="10" borderId="24" xfId="0" applyFont="1" applyFill="1" applyBorder="1" applyAlignment="1">
      <alignment horizontal="center" vertical="center"/>
    </xf>
    <xf numFmtId="0" fontId="48" fillId="10" borderId="25" xfId="0" applyFont="1" applyFill="1" applyBorder="1" applyAlignment="1">
      <alignment horizontal="center" vertical="center"/>
    </xf>
    <xf numFmtId="0" fontId="48" fillId="10" borderId="23" xfId="0" applyFont="1" applyFill="1" applyBorder="1" applyAlignment="1">
      <alignment horizontal="center" vertical="center" wrapText="1"/>
    </xf>
    <xf numFmtId="0" fontId="48" fillId="10" borderId="24" xfId="0" applyFont="1" applyFill="1" applyBorder="1" applyAlignment="1">
      <alignment horizontal="center" vertical="center" wrapText="1"/>
    </xf>
    <xf numFmtId="0" fontId="50" fillId="8" borderId="26" xfId="1" applyFont="1" applyFill="1" applyBorder="1" applyAlignment="1">
      <alignment horizontal="center" vertical="center"/>
    </xf>
    <xf numFmtId="0" fontId="50" fillId="8" borderId="27" xfId="1" applyFont="1" applyFill="1" applyBorder="1" applyAlignment="1">
      <alignment horizontal="center" vertical="center"/>
    </xf>
    <xf numFmtId="0" fontId="6" fillId="10" borderId="30" xfId="0" applyFont="1" applyFill="1" applyBorder="1" applyAlignment="1">
      <alignment horizontal="center" vertical="center" wrapText="1"/>
    </xf>
    <xf numFmtId="0" fontId="8" fillId="10" borderId="23" xfId="0" applyFont="1" applyFill="1" applyBorder="1" applyAlignment="1">
      <alignment horizontal="center" vertical="center" wrapText="1"/>
    </xf>
    <xf numFmtId="0" fontId="8" fillId="10" borderId="24" xfId="0" applyFont="1" applyFill="1" applyBorder="1" applyAlignment="1">
      <alignment horizontal="center" vertical="center" wrapText="1"/>
    </xf>
    <xf numFmtId="0" fontId="8" fillId="10" borderId="25" xfId="0" applyFont="1" applyFill="1" applyBorder="1" applyAlignment="1">
      <alignment horizontal="center" vertical="center" wrapText="1"/>
    </xf>
    <xf numFmtId="0" fontId="8" fillId="11" borderId="1" xfId="0" applyFont="1" applyFill="1" applyBorder="1" applyAlignment="1">
      <alignment horizontal="center" vertical="center"/>
    </xf>
    <xf numFmtId="0" fontId="47" fillId="10" borderId="1" xfId="0" applyFont="1" applyFill="1" applyBorder="1" applyAlignment="1">
      <alignment horizontal="center" vertical="center"/>
    </xf>
    <xf numFmtId="0" fontId="6" fillId="10" borderId="1" xfId="0" applyFont="1" applyFill="1" applyBorder="1" applyAlignment="1">
      <alignment horizontal="center" vertical="center"/>
    </xf>
    <xf numFmtId="2" fontId="50" fillId="0" borderId="27" xfId="1" applyNumberFormat="1" applyFont="1" applyFill="1" applyBorder="1" applyAlignment="1">
      <alignment horizontal="center" vertical="center"/>
    </xf>
    <xf numFmtId="2" fontId="50" fillId="0" borderId="28" xfId="1" applyNumberFormat="1" applyFont="1" applyFill="1" applyBorder="1" applyAlignment="1">
      <alignment horizontal="center" vertical="center"/>
    </xf>
    <xf numFmtId="0" fontId="9" fillId="10" borderId="1" xfId="0" applyFont="1" applyFill="1" applyBorder="1" applyAlignment="1">
      <alignment horizontal="center" vertical="center" wrapText="1"/>
    </xf>
    <xf numFmtId="2" fontId="5" fillId="10" borderId="1" xfId="1" applyNumberFormat="1" applyFont="1" applyFill="1" applyBorder="1" applyAlignment="1">
      <alignment horizontal="center"/>
    </xf>
    <xf numFmtId="0" fontId="9" fillId="10" borderId="2" xfId="0" applyFont="1" applyFill="1" applyBorder="1" applyAlignment="1">
      <alignment horizontal="center" vertical="center"/>
    </xf>
    <xf numFmtId="0" fontId="9" fillId="10" borderId="10" xfId="0" applyFont="1" applyFill="1" applyBorder="1" applyAlignment="1">
      <alignment horizontal="center" vertical="center"/>
    </xf>
    <xf numFmtId="2" fontId="5" fillId="10" borderId="2" xfId="1" applyNumberFormat="1" applyFont="1" applyFill="1" applyBorder="1" applyAlignment="1">
      <alignment horizontal="center"/>
    </xf>
    <xf numFmtId="2" fontId="5" fillId="10" borderId="10" xfId="1" applyNumberFormat="1" applyFont="1" applyFill="1" applyBorder="1" applyAlignment="1">
      <alignment horizontal="center"/>
    </xf>
    <xf numFmtId="172" fontId="8" fillId="10" borderId="1" xfId="0" applyNumberFormat="1" applyFont="1" applyFill="1" applyBorder="1" applyAlignment="1">
      <alignment horizontal="center" vertical="center"/>
    </xf>
    <xf numFmtId="0" fontId="8" fillId="0" borderId="1" xfId="0" applyFont="1" applyBorder="1" applyAlignment="1">
      <alignment horizontal="center"/>
    </xf>
    <xf numFmtId="0" fontId="8" fillId="0" borderId="0" xfId="0" applyFont="1" applyFill="1" applyBorder="1" applyAlignment="1">
      <alignment horizontal="center"/>
    </xf>
    <xf numFmtId="166" fontId="5" fillId="10" borderId="44" xfId="1" applyNumberFormat="1" applyFont="1" applyFill="1" applyBorder="1" applyAlignment="1">
      <alignment horizontal="center" vertical="center"/>
    </xf>
    <xf numFmtId="166" fontId="5" fillId="10" borderId="45" xfId="1" applyNumberFormat="1" applyFont="1" applyFill="1" applyBorder="1" applyAlignment="1">
      <alignment horizontal="center" vertical="center"/>
    </xf>
    <xf numFmtId="0" fontId="6" fillId="10" borderId="43" xfId="0" applyFont="1" applyFill="1" applyBorder="1" applyAlignment="1">
      <alignment horizontal="center"/>
    </xf>
    <xf numFmtId="0" fontId="6" fillId="10" borderId="44" xfId="0" applyFont="1" applyFill="1" applyBorder="1" applyAlignment="1">
      <alignment horizontal="center"/>
    </xf>
    <xf numFmtId="0" fontId="9" fillId="10" borderId="43" xfId="0" applyFont="1" applyFill="1" applyBorder="1" applyAlignment="1">
      <alignment horizontal="center" vertical="center" wrapText="1"/>
    </xf>
    <xf numFmtId="0" fontId="9" fillId="10" borderId="44" xfId="0" applyFont="1" applyFill="1" applyBorder="1" applyAlignment="1">
      <alignment horizontal="center" vertical="center" wrapText="1"/>
    </xf>
    <xf numFmtId="0" fontId="6" fillId="10" borderId="44" xfId="0" applyFont="1" applyFill="1" applyBorder="1" applyAlignment="1">
      <alignment horizontal="right" vertical="center" wrapText="1"/>
    </xf>
    <xf numFmtId="0" fontId="8" fillId="10" borderId="1"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5" xfId="0" applyFont="1" applyFill="1" applyBorder="1" applyAlignment="1">
      <alignment horizontal="center" vertical="center"/>
    </xf>
    <xf numFmtId="0" fontId="6" fillId="9" borderId="0" xfId="0" applyFont="1" applyFill="1" applyAlignment="1">
      <alignment horizontal="left"/>
    </xf>
    <xf numFmtId="0" fontId="4" fillId="0" borderId="0" xfId="0" applyFont="1" applyFill="1" applyBorder="1" applyAlignment="1">
      <alignment horizont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6" fillId="0" borderId="0" xfId="0" applyFont="1" applyFill="1" applyBorder="1" applyAlignment="1">
      <alignment horizontal="center"/>
    </xf>
    <xf numFmtId="4" fontId="5" fillId="4" borderId="2" xfId="1" applyNumberFormat="1" applyFont="1" applyFill="1" applyBorder="1" applyAlignment="1">
      <alignment horizontal="center"/>
    </xf>
    <xf numFmtId="4" fontId="5" fillId="4" borderId="10" xfId="1" applyNumberFormat="1" applyFont="1" applyFill="1" applyBorder="1" applyAlignment="1">
      <alignment horizontal="center"/>
    </xf>
    <xf numFmtId="0" fontId="28" fillId="9" borderId="1" xfId="0" applyFont="1" applyFill="1" applyBorder="1" applyAlignment="1">
      <alignment horizontal="center"/>
    </xf>
    <xf numFmtId="0" fontId="0" fillId="0" borderId="0" xfId="0"/>
    <xf numFmtId="166" fontId="43" fillId="4" borderId="2" xfId="1" applyNumberFormat="1" applyFont="1" applyFill="1" applyBorder="1" applyAlignment="1">
      <alignment horizontal="center" vertical="center"/>
    </xf>
    <xf numFmtId="166" fontId="43" fillId="4" borderId="10" xfId="1" applyNumberFormat="1" applyFont="1" applyFill="1" applyBorder="1" applyAlignment="1">
      <alignment horizontal="center" vertical="center"/>
    </xf>
    <xf numFmtId="0" fontId="30" fillId="5" borderId="1" xfId="0" applyFont="1" applyFill="1" applyBorder="1" applyAlignment="1">
      <alignment horizontal="center"/>
    </xf>
    <xf numFmtId="0" fontId="6" fillId="5" borderId="1" xfId="0" applyFont="1" applyFill="1" applyBorder="1" applyAlignment="1">
      <alignment horizontal="right" vertical="center" wrapText="1"/>
    </xf>
    <xf numFmtId="0" fontId="8" fillId="5" borderId="1" xfId="0" applyFont="1" applyFill="1" applyBorder="1" applyAlignment="1">
      <alignment horizontal="right" vertical="center" wrapText="1"/>
    </xf>
    <xf numFmtId="4" fontId="43" fillId="4" borderId="2" xfId="1" applyNumberFormat="1" applyFont="1" applyFill="1" applyBorder="1" applyAlignment="1">
      <alignment horizontal="center" vertical="center"/>
    </xf>
    <xf numFmtId="4" fontId="43" fillId="4" borderId="10" xfId="1" applyNumberFormat="1" applyFont="1" applyFill="1" applyBorder="1" applyAlignment="1">
      <alignment horizontal="center" vertical="center"/>
    </xf>
    <xf numFmtId="0" fontId="9" fillId="6" borderId="1" xfId="0" applyFont="1" applyFill="1" applyBorder="1" applyAlignment="1">
      <alignment horizontal="right" vertical="center"/>
    </xf>
    <xf numFmtId="0" fontId="8" fillId="0" borderId="0" xfId="0" applyFont="1" applyFill="1" applyBorder="1" applyAlignment="1">
      <alignment horizontal="center" wrapText="1"/>
    </xf>
    <xf numFmtId="0" fontId="8" fillId="5" borderId="1" xfId="0" applyFont="1" applyFill="1" applyBorder="1" applyAlignment="1">
      <alignment horizontal="center" vertical="center" wrapText="1"/>
    </xf>
    <xf numFmtId="0" fontId="0" fillId="0" borderId="0" xfId="0" applyAlignment="1">
      <alignment horizontal="center"/>
    </xf>
    <xf numFmtId="0" fontId="0" fillId="0" borderId="0" xfId="0" applyBorder="1" applyAlignment="1">
      <alignment horizontal="center"/>
    </xf>
    <xf numFmtId="0" fontId="9" fillId="6" borderId="9" xfId="0" applyFont="1" applyFill="1" applyBorder="1" applyAlignment="1">
      <alignment horizontal="left" vertical="center"/>
    </xf>
    <xf numFmtId="0" fontId="9" fillId="6" borderId="0" xfId="0" applyFont="1" applyFill="1" applyBorder="1" applyAlignment="1">
      <alignment horizontal="left" vertical="center"/>
    </xf>
    <xf numFmtId="0" fontId="4" fillId="6" borderId="9" xfId="0" applyFont="1" applyFill="1" applyBorder="1" applyAlignment="1">
      <alignment horizontal="left" vertical="center"/>
    </xf>
    <xf numFmtId="0" fontId="4" fillId="6" borderId="0" xfId="0" applyFont="1" applyFill="1" applyBorder="1" applyAlignment="1">
      <alignment horizontal="left" vertical="center"/>
    </xf>
    <xf numFmtId="0" fontId="28" fillId="8" borderId="0" xfId="0" applyFont="1" applyFill="1" applyAlignment="1">
      <alignment horizontal="center" vertical="center"/>
    </xf>
    <xf numFmtId="0" fontId="4" fillId="0" borderId="0" xfId="0" applyFont="1" applyAlignment="1">
      <alignment horizontal="left" vertical="center"/>
    </xf>
    <xf numFmtId="0" fontId="0" fillId="0" borderId="0" xfId="0" applyAlignment="1">
      <alignment vertical="center"/>
    </xf>
    <xf numFmtId="0" fontId="5" fillId="2" borderId="1" xfId="1" applyFont="1" applyBorder="1" applyAlignment="1">
      <alignment horizontal="center"/>
    </xf>
    <xf numFmtId="0" fontId="28" fillId="8" borderId="0" xfId="0" applyFont="1" applyFill="1" applyAlignment="1">
      <alignment horizontal="center"/>
    </xf>
    <xf numFmtId="2" fontId="5" fillId="4" borderId="2" xfId="1" applyNumberFormat="1" applyFont="1" applyFill="1" applyBorder="1" applyAlignment="1">
      <alignment horizontal="center" vertical="center"/>
    </xf>
    <xf numFmtId="2" fontId="5" fillId="4" borderId="10" xfId="1" applyNumberFormat="1" applyFont="1" applyFill="1" applyBorder="1" applyAlignment="1">
      <alignment horizontal="center" vertical="center"/>
    </xf>
    <xf numFmtId="0" fontId="30" fillId="5" borderId="1" xfId="0" applyFont="1" applyFill="1" applyBorder="1" applyAlignment="1">
      <alignment horizontal="center" vertical="center" wrapText="1"/>
    </xf>
    <xf numFmtId="166" fontId="43" fillId="4" borderId="1" xfId="1" applyNumberFormat="1" applyFont="1" applyFill="1" applyBorder="1" applyAlignment="1">
      <alignment horizontal="center" vertical="center"/>
    </xf>
    <xf numFmtId="4" fontId="22" fillId="0" borderId="0" xfId="0" applyNumberFormat="1" applyFont="1" applyFill="1" applyBorder="1" applyAlignment="1">
      <alignment horizontal="center" vertical="center"/>
    </xf>
    <xf numFmtId="4" fontId="5" fillId="2" borderId="2" xfId="1" applyNumberFormat="1" applyFont="1" applyBorder="1" applyAlignment="1">
      <alignment horizontal="center"/>
    </xf>
    <xf numFmtId="4" fontId="5" fillId="2" borderId="10" xfId="1" applyNumberFormat="1" applyFont="1" applyBorder="1" applyAlignment="1">
      <alignment horizontal="center"/>
    </xf>
    <xf numFmtId="0" fontId="6" fillId="14" borderId="0" xfId="0" applyFont="1" applyFill="1" applyAlignment="1">
      <alignment horizontal="justify" wrapText="1"/>
    </xf>
    <xf numFmtId="0" fontId="6" fillId="14" borderId="0" xfId="0" applyFont="1" applyFill="1" applyAlignment="1">
      <alignment horizontal="justify"/>
    </xf>
    <xf numFmtId="0" fontId="6" fillId="14" borderId="0" xfId="0" applyFont="1" applyFill="1" applyBorder="1" applyAlignment="1">
      <alignment horizontal="justify" vertical="center" wrapText="1"/>
    </xf>
    <xf numFmtId="0" fontId="6" fillId="14" borderId="0" xfId="0" applyFont="1" applyFill="1" applyBorder="1" applyAlignment="1">
      <alignment horizontal="justify" wrapText="1"/>
    </xf>
    <xf numFmtId="0" fontId="45" fillId="14" borderId="1" xfId="0" applyFont="1" applyFill="1" applyBorder="1" applyAlignment="1">
      <alignment horizontal="center" vertical="center" wrapText="1"/>
    </xf>
    <xf numFmtId="0" fontId="45" fillId="14" borderId="1" xfId="0" applyFont="1" applyFill="1" applyBorder="1" applyAlignment="1">
      <alignment horizontal="center" vertical="center"/>
    </xf>
    <xf numFmtId="0" fontId="8" fillId="14" borderId="1" xfId="0" applyFont="1" applyFill="1" applyBorder="1" applyAlignment="1">
      <alignment horizontal="center"/>
    </xf>
    <xf numFmtId="0" fontId="45" fillId="14" borderId="1" xfId="0" applyFont="1" applyFill="1" applyBorder="1" applyAlignment="1">
      <alignment horizontal="center"/>
    </xf>
    <xf numFmtId="0" fontId="45" fillId="14" borderId="4" xfId="0" applyFont="1" applyFill="1" applyBorder="1" applyAlignment="1">
      <alignment horizontal="center" vertical="center" wrapText="1"/>
    </xf>
    <xf numFmtId="0" fontId="45" fillId="14" borderId="5" xfId="0" applyFont="1" applyFill="1" applyBorder="1" applyAlignment="1">
      <alignment horizontal="center" vertical="center"/>
    </xf>
    <xf numFmtId="0" fontId="45" fillId="14" borderId="6" xfId="0" applyFont="1" applyFill="1" applyBorder="1" applyAlignment="1">
      <alignment horizontal="center" vertical="center"/>
    </xf>
    <xf numFmtId="0" fontId="6" fillId="14" borderId="0" xfId="0" applyFont="1" applyFill="1" applyAlignment="1">
      <alignment horizontal="justify" vertical="center" wrapText="1"/>
    </xf>
    <xf numFmtId="0" fontId="4" fillId="14" borderId="0" xfId="0" applyFont="1" applyFill="1" applyBorder="1" applyAlignment="1">
      <alignment horizontal="center"/>
    </xf>
    <xf numFmtId="0" fontId="4" fillId="14" borderId="0" xfId="0" applyFont="1" applyFill="1" applyAlignment="1">
      <alignment horizontal="center"/>
    </xf>
    <xf numFmtId="0" fontId="0" fillId="13" borderId="0" xfId="0" applyFill="1" applyAlignment="1">
      <alignment horizontal="center"/>
    </xf>
    <xf numFmtId="164" fontId="63" fillId="0" borderId="0" xfId="0" applyNumberFormat="1" applyFont="1"/>
  </cellXfs>
  <cellStyles count="3">
    <cellStyle name="Celda de comprobación" xfId="2" builtinId="23"/>
    <cellStyle name="Entrada" xfId="1" builtinId="20"/>
    <cellStyle name="Normal" xfId="0" builtinId="0"/>
  </cellStyles>
  <dxfs count="0"/>
  <tableStyles count="0" defaultTableStyle="TableStyleMedium9" defaultPivotStyle="PivotStyleLight16"/>
  <colors>
    <mruColors>
      <color rgb="FF007E00"/>
      <color rgb="FF006E00"/>
      <color rgb="FF9B9B9B"/>
      <color rgb="FFFF6699"/>
      <color rgb="FFAA7138"/>
      <color rgb="FFF56F0B"/>
      <color rgb="FFFF9900"/>
      <color rgb="FF996633"/>
      <color rgb="FFFF0000"/>
      <color rgb="FFFF33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V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ESPECTROS</a:t>
            </a:r>
          </a:p>
        </c:rich>
      </c:tx>
      <c:layout>
        <c:manualLayout>
          <c:xMode val="edge"/>
          <c:yMode val="edge"/>
          <c:x val="0.40243020310821598"/>
          <c:y val="1.1782081610027553E-2"/>
        </c:manualLayout>
      </c:layout>
      <c:overlay val="0"/>
    </c:title>
    <c:autoTitleDeleted val="0"/>
    <c:plotArea>
      <c:layout>
        <c:manualLayout>
          <c:layoutTarget val="inner"/>
          <c:xMode val="edge"/>
          <c:yMode val="edge"/>
          <c:x val="8.3689257240842391E-2"/>
          <c:y val="9.1901843313597048E-2"/>
          <c:w val="0.87067674934793737"/>
          <c:h val="0.78862774287836568"/>
        </c:manualLayout>
      </c:layout>
      <c:scatterChart>
        <c:scatterStyle val="smoothMarker"/>
        <c:varyColors val="0"/>
        <c:ser>
          <c:idx val="0"/>
          <c:order val="0"/>
          <c:tx>
            <c:v>Espectro de Respuesta</c:v>
          </c:tx>
          <c:spPr>
            <a:ln>
              <a:solidFill>
                <a:schemeClr val="tx2"/>
              </a:solidFill>
            </a:ln>
          </c:spPr>
          <c:marker>
            <c:symbol val="none"/>
          </c:marker>
          <c:xVal>
            <c:numRef>
              <c:f>Espect1!$L$49:$L$349</c:f>
              <c:numCache>
                <c:formatCode>#,##0.0000</c:formatCode>
                <c:ptCount val="301"/>
                <c:pt idx="0">
                  <c:v>0</c:v>
                </c:pt>
                <c:pt idx="1">
                  <c:v>0.01</c:v>
                </c:pt>
                <c:pt idx="2">
                  <c:v>0.02</c:v>
                </c:pt>
                <c:pt idx="3">
                  <c:v>0.03</c:v>
                </c:pt>
                <c:pt idx="4">
                  <c:v>0.04</c:v>
                </c:pt>
                <c:pt idx="5">
                  <c:v>0.05</c:v>
                </c:pt>
                <c:pt idx="6">
                  <c:v>6.0000000000000005E-2</c:v>
                </c:pt>
                <c:pt idx="7">
                  <c:v>7.0000000000000007E-2</c:v>
                </c:pt>
                <c:pt idx="8">
                  <c:v>0.08</c:v>
                </c:pt>
                <c:pt idx="9">
                  <c:v>0.09</c:v>
                </c:pt>
                <c:pt idx="10">
                  <c:v>9.9999999999999992E-2</c:v>
                </c:pt>
                <c:pt idx="11">
                  <c:v>0.10999999999999999</c:v>
                </c:pt>
                <c:pt idx="12">
                  <c:v>0.11999999999999998</c:v>
                </c:pt>
                <c:pt idx="13">
                  <c:v>0.12999999999999998</c:v>
                </c:pt>
                <c:pt idx="14">
                  <c:v>0.13999999999999999</c:v>
                </c:pt>
                <c:pt idx="15">
                  <c:v>0.15</c:v>
                </c:pt>
                <c:pt idx="16">
                  <c:v>0.16</c:v>
                </c:pt>
                <c:pt idx="17">
                  <c:v>0.17</c:v>
                </c:pt>
                <c:pt idx="18">
                  <c:v>0.18000000000000002</c:v>
                </c:pt>
                <c:pt idx="19">
                  <c:v>0.19000000000000003</c:v>
                </c:pt>
                <c:pt idx="20">
                  <c:v>0.20000000000000004</c:v>
                </c:pt>
                <c:pt idx="21">
                  <c:v>0.21000000000000005</c:v>
                </c:pt>
                <c:pt idx="22">
                  <c:v>0.22000000000000006</c:v>
                </c:pt>
                <c:pt idx="23">
                  <c:v>0.23000000000000007</c:v>
                </c:pt>
                <c:pt idx="24">
                  <c:v>0.24000000000000007</c:v>
                </c:pt>
                <c:pt idx="25">
                  <c:v>0.25000000000000006</c:v>
                </c:pt>
                <c:pt idx="26">
                  <c:v>0.26000000000000006</c:v>
                </c:pt>
                <c:pt idx="27">
                  <c:v>0.27000000000000007</c:v>
                </c:pt>
                <c:pt idx="28">
                  <c:v>0.28000000000000008</c:v>
                </c:pt>
                <c:pt idx="29">
                  <c:v>0.29000000000000009</c:v>
                </c:pt>
                <c:pt idx="30">
                  <c:v>0.3000000000000001</c:v>
                </c:pt>
                <c:pt idx="31">
                  <c:v>0.31000000000000011</c:v>
                </c:pt>
                <c:pt idx="32">
                  <c:v>0.32000000000000012</c:v>
                </c:pt>
                <c:pt idx="33">
                  <c:v>0.33000000000000013</c:v>
                </c:pt>
                <c:pt idx="34">
                  <c:v>0.34000000000000014</c:v>
                </c:pt>
                <c:pt idx="35">
                  <c:v>0.35000000000000014</c:v>
                </c:pt>
                <c:pt idx="36">
                  <c:v>0.36000000000000015</c:v>
                </c:pt>
                <c:pt idx="37">
                  <c:v>0.37000000000000016</c:v>
                </c:pt>
                <c:pt idx="38">
                  <c:v>0.38000000000000017</c:v>
                </c:pt>
                <c:pt idx="39">
                  <c:v>0.39000000000000018</c:v>
                </c:pt>
                <c:pt idx="40">
                  <c:v>0.40000000000000019</c:v>
                </c:pt>
                <c:pt idx="41">
                  <c:v>0.4100000000000002</c:v>
                </c:pt>
                <c:pt idx="42">
                  <c:v>0.42000000000000021</c:v>
                </c:pt>
                <c:pt idx="43">
                  <c:v>0.43000000000000022</c:v>
                </c:pt>
                <c:pt idx="44">
                  <c:v>0.44000000000000022</c:v>
                </c:pt>
                <c:pt idx="45">
                  <c:v>0.45000000000000023</c:v>
                </c:pt>
                <c:pt idx="46">
                  <c:v>0.46000000000000024</c:v>
                </c:pt>
                <c:pt idx="47">
                  <c:v>0.47000000000000025</c:v>
                </c:pt>
                <c:pt idx="48">
                  <c:v>0.48000000000000026</c:v>
                </c:pt>
                <c:pt idx="49">
                  <c:v>0.49000000000000027</c:v>
                </c:pt>
                <c:pt idx="50">
                  <c:v>0.50000000000000022</c:v>
                </c:pt>
                <c:pt idx="51">
                  <c:v>0.51000000000000023</c:v>
                </c:pt>
                <c:pt idx="52">
                  <c:v>0.52000000000000024</c:v>
                </c:pt>
                <c:pt idx="53">
                  <c:v>0.53000000000000025</c:v>
                </c:pt>
                <c:pt idx="54">
                  <c:v>0.54000000000000026</c:v>
                </c:pt>
                <c:pt idx="55">
                  <c:v>0.55000000000000027</c:v>
                </c:pt>
                <c:pt idx="56">
                  <c:v>0.56000000000000028</c:v>
                </c:pt>
                <c:pt idx="57">
                  <c:v>0.57000000000000028</c:v>
                </c:pt>
                <c:pt idx="58">
                  <c:v>0.58000000000000029</c:v>
                </c:pt>
                <c:pt idx="59">
                  <c:v>0.5900000000000003</c:v>
                </c:pt>
                <c:pt idx="60">
                  <c:v>0.60000000000000031</c:v>
                </c:pt>
                <c:pt idx="61">
                  <c:v>0.61000000000000032</c:v>
                </c:pt>
                <c:pt idx="62">
                  <c:v>0.62000000000000033</c:v>
                </c:pt>
                <c:pt idx="63">
                  <c:v>0.63000000000000034</c:v>
                </c:pt>
                <c:pt idx="64">
                  <c:v>0.64000000000000035</c:v>
                </c:pt>
                <c:pt idx="65">
                  <c:v>0.65000000000000036</c:v>
                </c:pt>
                <c:pt idx="66">
                  <c:v>0.66000000000000036</c:v>
                </c:pt>
                <c:pt idx="67">
                  <c:v>0.67000000000000037</c:v>
                </c:pt>
                <c:pt idx="68">
                  <c:v>0.68000000000000038</c:v>
                </c:pt>
                <c:pt idx="69">
                  <c:v>0.69000000000000039</c:v>
                </c:pt>
                <c:pt idx="70">
                  <c:v>0.7000000000000004</c:v>
                </c:pt>
                <c:pt idx="71">
                  <c:v>0.71000000000000041</c:v>
                </c:pt>
                <c:pt idx="72">
                  <c:v>0.72000000000000042</c:v>
                </c:pt>
                <c:pt idx="73">
                  <c:v>0.73000000000000043</c:v>
                </c:pt>
                <c:pt idx="74">
                  <c:v>0.74000000000000044</c:v>
                </c:pt>
                <c:pt idx="75">
                  <c:v>0.75000000000000044</c:v>
                </c:pt>
                <c:pt idx="76">
                  <c:v>0.76000000000000045</c:v>
                </c:pt>
                <c:pt idx="77">
                  <c:v>0.77000000000000046</c:v>
                </c:pt>
                <c:pt idx="78">
                  <c:v>0.78000000000000047</c:v>
                </c:pt>
                <c:pt idx="79">
                  <c:v>0.79000000000000048</c:v>
                </c:pt>
                <c:pt idx="80">
                  <c:v>0.80000000000000049</c:v>
                </c:pt>
                <c:pt idx="81">
                  <c:v>0.8100000000000005</c:v>
                </c:pt>
                <c:pt idx="82">
                  <c:v>0.82000000000000051</c:v>
                </c:pt>
                <c:pt idx="83">
                  <c:v>0.83000000000000052</c:v>
                </c:pt>
                <c:pt idx="84">
                  <c:v>0.84000000000000052</c:v>
                </c:pt>
                <c:pt idx="85">
                  <c:v>0.85000000000000053</c:v>
                </c:pt>
                <c:pt idx="86">
                  <c:v>0.86000000000000054</c:v>
                </c:pt>
                <c:pt idx="87">
                  <c:v>0.87000000000000055</c:v>
                </c:pt>
                <c:pt idx="88">
                  <c:v>0.88000000000000056</c:v>
                </c:pt>
                <c:pt idx="89">
                  <c:v>0.89000000000000057</c:v>
                </c:pt>
                <c:pt idx="90">
                  <c:v>0.90000000000000058</c:v>
                </c:pt>
                <c:pt idx="91">
                  <c:v>0.91000000000000059</c:v>
                </c:pt>
                <c:pt idx="92">
                  <c:v>0.9200000000000006</c:v>
                </c:pt>
                <c:pt idx="93">
                  <c:v>0.9300000000000006</c:v>
                </c:pt>
                <c:pt idx="94">
                  <c:v>0.94000000000000061</c:v>
                </c:pt>
                <c:pt idx="95">
                  <c:v>0.95000000000000062</c:v>
                </c:pt>
                <c:pt idx="96">
                  <c:v>0.96000000000000063</c:v>
                </c:pt>
                <c:pt idx="97">
                  <c:v>0.97000000000000064</c:v>
                </c:pt>
                <c:pt idx="98">
                  <c:v>0.98000000000000065</c:v>
                </c:pt>
                <c:pt idx="99">
                  <c:v>0.99000000000000066</c:v>
                </c:pt>
                <c:pt idx="100">
                  <c:v>1.0000000000000007</c:v>
                </c:pt>
                <c:pt idx="101">
                  <c:v>1.0100000000000007</c:v>
                </c:pt>
                <c:pt idx="102">
                  <c:v>1.0200000000000007</c:v>
                </c:pt>
                <c:pt idx="103">
                  <c:v>1.0300000000000007</c:v>
                </c:pt>
                <c:pt idx="104">
                  <c:v>1.0400000000000007</c:v>
                </c:pt>
                <c:pt idx="105">
                  <c:v>1.0500000000000007</c:v>
                </c:pt>
                <c:pt idx="106">
                  <c:v>1.0600000000000007</c:v>
                </c:pt>
                <c:pt idx="107">
                  <c:v>1.0700000000000007</c:v>
                </c:pt>
                <c:pt idx="108">
                  <c:v>1.0800000000000007</c:v>
                </c:pt>
                <c:pt idx="109">
                  <c:v>1.0900000000000007</c:v>
                </c:pt>
                <c:pt idx="110">
                  <c:v>1.1000000000000008</c:v>
                </c:pt>
                <c:pt idx="111">
                  <c:v>1.1100000000000008</c:v>
                </c:pt>
                <c:pt idx="112">
                  <c:v>1.1200000000000008</c:v>
                </c:pt>
                <c:pt idx="113">
                  <c:v>1.1300000000000008</c:v>
                </c:pt>
                <c:pt idx="114">
                  <c:v>1.1400000000000008</c:v>
                </c:pt>
                <c:pt idx="115">
                  <c:v>1.1500000000000008</c:v>
                </c:pt>
                <c:pt idx="116">
                  <c:v>1.1600000000000008</c:v>
                </c:pt>
                <c:pt idx="117">
                  <c:v>1.1700000000000008</c:v>
                </c:pt>
                <c:pt idx="118">
                  <c:v>1.1800000000000008</c:v>
                </c:pt>
                <c:pt idx="119">
                  <c:v>1.1900000000000008</c:v>
                </c:pt>
                <c:pt idx="120">
                  <c:v>1.2000000000000008</c:v>
                </c:pt>
                <c:pt idx="121">
                  <c:v>1.2100000000000009</c:v>
                </c:pt>
                <c:pt idx="122">
                  <c:v>1.2200000000000009</c:v>
                </c:pt>
                <c:pt idx="123">
                  <c:v>1.2300000000000009</c:v>
                </c:pt>
                <c:pt idx="124">
                  <c:v>1.2400000000000009</c:v>
                </c:pt>
                <c:pt idx="125">
                  <c:v>1.2500000000000009</c:v>
                </c:pt>
                <c:pt idx="126">
                  <c:v>1.2600000000000009</c:v>
                </c:pt>
                <c:pt idx="127">
                  <c:v>1.2700000000000009</c:v>
                </c:pt>
                <c:pt idx="128">
                  <c:v>1.2800000000000009</c:v>
                </c:pt>
                <c:pt idx="129">
                  <c:v>1.2900000000000009</c:v>
                </c:pt>
                <c:pt idx="130">
                  <c:v>1.3000000000000009</c:v>
                </c:pt>
                <c:pt idx="131">
                  <c:v>1.3100000000000009</c:v>
                </c:pt>
                <c:pt idx="132">
                  <c:v>1.320000000000001</c:v>
                </c:pt>
                <c:pt idx="133">
                  <c:v>1.330000000000001</c:v>
                </c:pt>
                <c:pt idx="134">
                  <c:v>1.340000000000001</c:v>
                </c:pt>
                <c:pt idx="135">
                  <c:v>1.350000000000001</c:v>
                </c:pt>
                <c:pt idx="136">
                  <c:v>1.360000000000001</c:v>
                </c:pt>
                <c:pt idx="137">
                  <c:v>1.370000000000001</c:v>
                </c:pt>
                <c:pt idx="138">
                  <c:v>1.380000000000001</c:v>
                </c:pt>
                <c:pt idx="139">
                  <c:v>1.390000000000001</c:v>
                </c:pt>
                <c:pt idx="140">
                  <c:v>1.400000000000001</c:v>
                </c:pt>
                <c:pt idx="141">
                  <c:v>1.410000000000001</c:v>
                </c:pt>
                <c:pt idx="142">
                  <c:v>1.420000000000001</c:v>
                </c:pt>
                <c:pt idx="143">
                  <c:v>1.430000000000001</c:v>
                </c:pt>
                <c:pt idx="144">
                  <c:v>1.4400000000000011</c:v>
                </c:pt>
                <c:pt idx="145">
                  <c:v>1.4500000000000011</c:v>
                </c:pt>
                <c:pt idx="146">
                  <c:v>1.4600000000000011</c:v>
                </c:pt>
                <c:pt idx="147">
                  <c:v>1.4700000000000011</c:v>
                </c:pt>
                <c:pt idx="148">
                  <c:v>1.4800000000000011</c:v>
                </c:pt>
                <c:pt idx="149">
                  <c:v>1.4900000000000011</c:v>
                </c:pt>
                <c:pt idx="150">
                  <c:v>1.5000000000000011</c:v>
                </c:pt>
                <c:pt idx="151">
                  <c:v>1.5100000000000011</c:v>
                </c:pt>
                <c:pt idx="152">
                  <c:v>1.5200000000000011</c:v>
                </c:pt>
                <c:pt idx="153">
                  <c:v>1.5300000000000011</c:v>
                </c:pt>
                <c:pt idx="154">
                  <c:v>1.5400000000000011</c:v>
                </c:pt>
                <c:pt idx="155">
                  <c:v>1.5500000000000012</c:v>
                </c:pt>
                <c:pt idx="156">
                  <c:v>1.5600000000000012</c:v>
                </c:pt>
                <c:pt idx="157">
                  <c:v>1.5700000000000012</c:v>
                </c:pt>
                <c:pt idx="158">
                  <c:v>1.5800000000000012</c:v>
                </c:pt>
                <c:pt idx="159">
                  <c:v>1.5900000000000012</c:v>
                </c:pt>
                <c:pt idx="160">
                  <c:v>1.6000000000000012</c:v>
                </c:pt>
                <c:pt idx="161">
                  <c:v>1.6100000000000012</c:v>
                </c:pt>
                <c:pt idx="162">
                  <c:v>1.6200000000000012</c:v>
                </c:pt>
                <c:pt idx="163">
                  <c:v>1.6300000000000012</c:v>
                </c:pt>
                <c:pt idx="164">
                  <c:v>1.6400000000000012</c:v>
                </c:pt>
                <c:pt idx="165">
                  <c:v>1.6500000000000012</c:v>
                </c:pt>
                <c:pt idx="166">
                  <c:v>1.6600000000000013</c:v>
                </c:pt>
                <c:pt idx="167">
                  <c:v>1.6700000000000013</c:v>
                </c:pt>
                <c:pt idx="168">
                  <c:v>1.6800000000000013</c:v>
                </c:pt>
                <c:pt idx="169">
                  <c:v>1.6900000000000013</c:v>
                </c:pt>
                <c:pt idx="170">
                  <c:v>1.7000000000000013</c:v>
                </c:pt>
                <c:pt idx="171">
                  <c:v>1.7100000000000013</c:v>
                </c:pt>
                <c:pt idx="172">
                  <c:v>1.7200000000000013</c:v>
                </c:pt>
                <c:pt idx="173">
                  <c:v>1.7300000000000013</c:v>
                </c:pt>
                <c:pt idx="174">
                  <c:v>1.7400000000000013</c:v>
                </c:pt>
                <c:pt idx="175">
                  <c:v>1.7500000000000013</c:v>
                </c:pt>
                <c:pt idx="176">
                  <c:v>1.7600000000000013</c:v>
                </c:pt>
                <c:pt idx="177">
                  <c:v>1.7700000000000014</c:v>
                </c:pt>
                <c:pt idx="178">
                  <c:v>1.7800000000000014</c:v>
                </c:pt>
                <c:pt idx="179">
                  <c:v>1.7900000000000014</c:v>
                </c:pt>
                <c:pt idx="180">
                  <c:v>1.8000000000000014</c:v>
                </c:pt>
                <c:pt idx="181">
                  <c:v>1.8100000000000014</c:v>
                </c:pt>
                <c:pt idx="182">
                  <c:v>1.8200000000000014</c:v>
                </c:pt>
                <c:pt idx="183">
                  <c:v>1.8300000000000014</c:v>
                </c:pt>
                <c:pt idx="184">
                  <c:v>1.8400000000000014</c:v>
                </c:pt>
                <c:pt idx="185">
                  <c:v>1.8500000000000014</c:v>
                </c:pt>
                <c:pt idx="186">
                  <c:v>1.8600000000000014</c:v>
                </c:pt>
                <c:pt idx="187">
                  <c:v>1.8700000000000014</c:v>
                </c:pt>
                <c:pt idx="188">
                  <c:v>1.8800000000000014</c:v>
                </c:pt>
                <c:pt idx="189">
                  <c:v>1.8900000000000015</c:v>
                </c:pt>
                <c:pt idx="190">
                  <c:v>1.9000000000000015</c:v>
                </c:pt>
                <c:pt idx="191">
                  <c:v>1.9100000000000015</c:v>
                </c:pt>
                <c:pt idx="192">
                  <c:v>1.9200000000000015</c:v>
                </c:pt>
                <c:pt idx="193">
                  <c:v>1.9300000000000015</c:v>
                </c:pt>
                <c:pt idx="194">
                  <c:v>1.9400000000000015</c:v>
                </c:pt>
                <c:pt idx="195">
                  <c:v>1.9500000000000015</c:v>
                </c:pt>
                <c:pt idx="196">
                  <c:v>1.9600000000000015</c:v>
                </c:pt>
                <c:pt idx="197">
                  <c:v>1.9700000000000015</c:v>
                </c:pt>
                <c:pt idx="198">
                  <c:v>1.9800000000000015</c:v>
                </c:pt>
                <c:pt idx="199">
                  <c:v>1.9900000000000015</c:v>
                </c:pt>
                <c:pt idx="200">
                  <c:v>2.0000000000000013</c:v>
                </c:pt>
                <c:pt idx="201">
                  <c:v>2.0100000000000011</c:v>
                </c:pt>
                <c:pt idx="202">
                  <c:v>2.0200000000000009</c:v>
                </c:pt>
                <c:pt idx="203">
                  <c:v>2.0300000000000007</c:v>
                </c:pt>
                <c:pt idx="204">
                  <c:v>2.0400000000000005</c:v>
                </c:pt>
                <c:pt idx="205">
                  <c:v>2.0500000000000003</c:v>
                </c:pt>
                <c:pt idx="206">
                  <c:v>2.06</c:v>
                </c:pt>
                <c:pt idx="207">
                  <c:v>2.0699999999999998</c:v>
                </c:pt>
                <c:pt idx="208">
                  <c:v>2.0799999999999996</c:v>
                </c:pt>
                <c:pt idx="209">
                  <c:v>2.0899999999999994</c:v>
                </c:pt>
                <c:pt idx="210">
                  <c:v>2.0999999999999992</c:v>
                </c:pt>
                <c:pt idx="211">
                  <c:v>2.109999999999999</c:v>
                </c:pt>
                <c:pt idx="212">
                  <c:v>2.1199999999999988</c:v>
                </c:pt>
                <c:pt idx="213">
                  <c:v>2.1299999999999986</c:v>
                </c:pt>
                <c:pt idx="214">
                  <c:v>2.1399999999999983</c:v>
                </c:pt>
                <c:pt idx="215">
                  <c:v>2.1499999999999981</c:v>
                </c:pt>
                <c:pt idx="216">
                  <c:v>2.1599999999999979</c:v>
                </c:pt>
                <c:pt idx="217">
                  <c:v>2.1699999999999977</c:v>
                </c:pt>
                <c:pt idx="218">
                  <c:v>2.1799999999999975</c:v>
                </c:pt>
                <c:pt idx="219">
                  <c:v>2.1899999999999973</c:v>
                </c:pt>
                <c:pt idx="220">
                  <c:v>2.1999999999999971</c:v>
                </c:pt>
                <c:pt idx="221">
                  <c:v>2.2099999999999969</c:v>
                </c:pt>
                <c:pt idx="222">
                  <c:v>2.2199999999999966</c:v>
                </c:pt>
                <c:pt idx="223">
                  <c:v>2.2299999999999964</c:v>
                </c:pt>
                <c:pt idx="224">
                  <c:v>2.2399999999999962</c:v>
                </c:pt>
                <c:pt idx="225">
                  <c:v>2.249999999999996</c:v>
                </c:pt>
                <c:pt idx="226">
                  <c:v>2.2599999999999958</c:v>
                </c:pt>
                <c:pt idx="227">
                  <c:v>2.2699999999999956</c:v>
                </c:pt>
                <c:pt idx="228">
                  <c:v>2.2799999999999954</c:v>
                </c:pt>
                <c:pt idx="229">
                  <c:v>2.2899999999999952</c:v>
                </c:pt>
                <c:pt idx="230">
                  <c:v>2.2999999999999949</c:v>
                </c:pt>
                <c:pt idx="231">
                  <c:v>2.3099999999999947</c:v>
                </c:pt>
                <c:pt idx="232">
                  <c:v>2.3199999999999945</c:v>
                </c:pt>
                <c:pt idx="233">
                  <c:v>2.3299999999999943</c:v>
                </c:pt>
                <c:pt idx="234">
                  <c:v>2.3399999999999941</c:v>
                </c:pt>
                <c:pt idx="235">
                  <c:v>2.3499999999999939</c:v>
                </c:pt>
                <c:pt idx="236">
                  <c:v>2.3599999999999937</c:v>
                </c:pt>
                <c:pt idx="237">
                  <c:v>2.3699999999999934</c:v>
                </c:pt>
                <c:pt idx="238">
                  <c:v>2.3799999999999932</c:v>
                </c:pt>
                <c:pt idx="239">
                  <c:v>2.389999999999993</c:v>
                </c:pt>
                <c:pt idx="240">
                  <c:v>2.3999999999999928</c:v>
                </c:pt>
                <c:pt idx="241">
                  <c:v>2.4099999999999926</c:v>
                </c:pt>
                <c:pt idx="242">
                  <c:v>2.4199999999999924</c:v>
                </c:pt>
                <c:pt idx="243">
                  <c:v>2.4299999999999922</c:v>
                </c:pt>
                <c:pt idx="244">
                  <c:v>2.439999999999992</c:v>
                </c:pt>
                <c:pt idx="245">
                  <c:v>2.4499999999999917</c:v>
                </c:pt>
                <c:pt idx="246">
                  <c:v>2.4599999999999915</c:v>
                </c:pt>
                <c:pt idx="247">
                  <c:v>2.4699999999999913</c:v>
                </c:pt>
                <c:pt idx="248">
                  <c:v>2.4799999999999911</c:v>
                </c:pt>
                <c:pt idx="249">
                  <c:v>2.4899999999999909</c:v>
                </c:pt>
                <c:pt idx="250">
                  <c:v>2.4999999999999907</c:v>
                </c:pt>
                <c:pt idx="251">
                  <c:v>2.5099999999999905</c:v>
                </c:pt>
                <c:pt idx="252">
                  <c:v>2.5199999999999902</c:v>
                </c:pt>
                <c:pt idx="253">
                  <c:v>2.52999999999999</c:v>
                </c:pt>
                <c:pt idx="254">
                  <c:v>2.5399999999999898</c:v>
                </c:pt>
                <c:pt idx="255">
                  <c:v>2.5499999999999896</c:v>
                </c:pt>
                <c:pt idx="256">
                  <c:v>2.5599999999999894</c:v>
                </c:pt>
                <c:pt idx="257">
                  <c:v>2.5699999999999892</c:v>
                </c:pt>
                <c:pt idx="258">
                  <c:v>2.579999999999989</c:v>
                </c:pt>
                <c:pt idx="259">
                  <c:v>2.5899999999999888</c:v>
                </c:pt>
                <c:pt idx="260">
                  <c:v>2.5999999999999885</c:v>
                </c:pt>
                <c:pt idx="261">
                  <c:v>2.6099999999999883</c:v>
                </c:pt>
                <c:pt idx="262">
                  <c:v>2.6199999999999881</c:v>
                </c:pt>
                <c:pt idx="263">
                  <c:v>2.6299999999999879</c:v>
                </c:pt>
                <c:pt idx="264">
                  <c:v>2.6399999999999877</c:v>
                </c:pt>
                <c:pt idx="265">
                  <c:v>2.6499999999999875</c:v>
                </c:pt>
                <c:pt idx="266">
                  <c:v>2.6599999999999873</c:v>
                </c:pt>
                <c:pt idx="267">
                  <c:v>2.6699999999999871</c:v>
                </c:pt>
                <c:pt idx="268">
                  <c:v>2.6799999999999868</c:v>
                </c:pt>
                <c:pt idx="269">
                  <c:v>2.6899999999999866</c:v>
                </c:pt>
                <c:pt idx="270">
                  <c:v>2.6999999999999864</c:v>
                </c:pt>
                <c:pt idx="271">
                  <c:v>2.7099999999999862</c:v>
                </c:pt>
                <c:pt idx="272">
                  <c:v>2.719999999999986</c:v>
                </c:pt>
                <c:pt idx="273">
                  <c:v>2.7299999999999858</c:v>
                </c:pt>
                <c:pt idx="274">
                  <c:v>2.7399999999999856</c:v>
                </c:pt>
                <c:pt idx="275">
                  <c:v>2.7499999999999853</c:v>
                </c:pt>
                <c:pt idx="276">
                  <c:v>2.7599999999999851</c:v>
                </c:pt>
                <c:pt idx="277">
                  <c:v>2.7699999999999849</c:v>
                </c:pt>
                <c:pt idx="278">
                  <c:v>2.7799999999999847</c:v>
                </c:pt>
                <c:pt idx="279">
                  <c:v>2.7899999999999845</c:v>
                </c:pt>
                <c:pt idx="280">
                  <c:v>2.7999999999999843</c:v>
                </c:pt>
                <c:pt idx="281">
                  <c:v>2.8099999999999841</c:v>
                </c:pt>
                <c:pt idx="282">
                  <c:v>2.8199999999999839</c:v>
                </c:pt>
                <c:pt idx="283">
                  <c:v>2.8299999999999836</c:v>
                </c:pt>
                <c:pt idx="284">
                  <c:v>2.8399999999999834</c:v>
                </c:pt>
                <c:pt idx="285">
                  <c:v>2.8499999999999832</c:v>
                </c:pt>
                <c:pt idx="286">
                  <c:v>2.859999999999983</c:v>
                </c:pt>
                <c:pt idx="287">
                  <c:v>2.8699999999999828</c:v>
                </c:pt>
                <c:pt idx="288">
                  <c:v>2.8799999999999826</c:v>
                </c:pt>
                <c:pt idx="289">
                  <c:v>2.8899999999999824</c:v>
                </c:pt>
                <c:pt idx="290">
                  <c:v>2.8999999999999821</c:v>
                </c:pt>
                <c:pt idx="291">
                  <c:v>2.9099999999999819</c:v>
                </c:pt>
                <c:pt idx="292">
                  <c:v>2.9199999999999817</c:v>
                </c:pt>
                <c:pt idx="293">
                  <c:v>2.9299999999999815</c:v>
                </c:pt>
                <c:pt idx="294">
                  <c:v>2.9399999999999813</c:v>
                </c:pt>
                <c:pt idx="295">
                  <c:v>2.9499999999999811</c:v>
                </c:pt>
                <c:pt idx="296">
                  <c:v>2.9599999999999809</c:v>
                </c:pt>
                <c:pt idx="297">
                  <c:v>2.9699999999999807</c:v>
                </c:pt>
                <c:pt idx="298">
                  <c:v>2.9799999999999804</c:v>
                </c:pt>
                <c:pt idx="299">
                  <c:v>2.9899999999999802</c:v>
                </c:pt>
                <c:pt idx="300">
                  <c:v>2.99999999999998</c:v>
                </c:pt>
              </c:numCache>
            </c:numRef>
          </c:xVal>
          <c:yVal>
            <c:numRef>
              <c:f>Espect1!$N$49:$N$349</c:f>
              <c:numCache>
                <c:formatCode>#,##0.0000</c:formatCode>
                <c:ptCount val="301"/>
                <c:pt idx="0">
                  <c:v>0.41399999999999998</c:v>
                </c:pt>
                <c:pt idx="1">
                  <c:v>0.45185142857142857</c:v>
                </c:pt>
                <c:pt idx="2">
                  <c:v>0.48970285714285711</c:v>
                </c:pt>
                <c:pt idx="3">
                  <c:v>0.52755428571428575</c:v>
                </c:pt>
                <c:pt idx="4">
                  <c:v>0.56540571428571429</c:v>
                </c:pt>
                <c:pt idx="5">
                  <c:v>0.60325714285714294</c:v>
                </c:pt>
                <c:pt idx="6">
                  <c:v>0.64110857142857147</c:v>
                </c:pt>
                <c:pt idx="7">
                  <c:v>0.67896000000000001</c:v>
                </c:pt>
                <c:pt idx="8">
                  <c:v>0.71681142857142865</c:v>
                </c:pt>
                <c:pt idx="9">
                  <c:v>0.75466285714285719</c:v>
                </c:pt>
                <c:pt idx="10">
                  <c:v>0.79251428571428573</c:v>
                </c:pt>
                <c:pt idx="11">
                  <c:v>0.83036571428571437</c:v>
                </c:pt>
                <c:pt idx="12">
                  <c:v>0.8682171428571428</c:v>
                </c:pt>
                <c:pt idx="13">
                  <c:v>0.90606857142857145</c:v>
                </c:pt>
                <c:pt idx="14">
                  <c:v>0.94392000000000009</c:v>
                </c:pt>
                <c:pt idx="15">
                  <c:v>0.98177142857142874</c:v>
                </c:pt>
                <c:pt idx="16">
                  <c:v>1.0196228571428572</c:v>
                </c:pt>
                <c:pt idx="17">
                  <c:v>1.0574742857142858</c:v>
                </c:pt>
                <c:pt idx="18">
                  <c:v>1.0764</c:v>
                </c:pt>
                <c:pt idx="19">
                  <c:v>1.0764</c:v>
                </c:pt>
                <c:pt idx="20">
                  <c:v>1.0764</c:v>
                </c:pt>
                <c:pt idx="21">
                  <c:v>1.0764</c:v>
                </c:pt>
                <c:pt idx="22">
                  <c:v>1.0764</c:v>
                </c:pt>
                <c:pt idx="23">
                  <c:v>1.0764</c:v>
                </c:pt>
                <c:pt idx="24">
                  <c:v>1.0764</c:v>
                </c:pt>
                <c:pt idx="25">
                  <c:v>1.0764</c:v>
                </c:pt>
                <c:pt idx="26">
                  <c:v>1.0764</c:v>
                </c:pt>
                <c:pt idx="27">
                  <c:v>1.0764</c:v>
                </c:pt>
                <c:pt idx="28">
                  <c:v>1.0764</c:v>
                </c:pt>
                <c:pt idx="29">
                  <c:v>1.0764</c:v>
                </c:pt>
                <c:pt idx="30">
                  <c:v>1.0764</c:v>
                </c:pt>
                <c:pt idx="31">
                  <c:v>1.0764</c:v>
                </c:pt>
                <c:pt idx="32">
                  <c:v>1.0764</c:v>
                </c:pt>
                <c:pt idx="33">
                  <c:v>1.0764</c:v>
                </c:pt>
                <c:pt idx="34">
                  <c:v>1.0764</c:v>
                </c:pt>
                <c:pt idx="35">
                  <c:v>1.0764</c:v>
                </c:pt>
                <c:pt idx="36">
                  <c:v>1.0764</c:v>
                </c:pt>
                <c:pt idx="37">
                  <c:v>1.0764</c:v>
                </c:pt>
                <c:pt idx="38">
                  <c:v>1.0764</c:v>
                </c:pt>
                <c:pt idx="39">
                  <c:v>1.0764</c:v>
                </c:pt>
                <c:pt idx="40">
                  <c:v>1.0764</c:v>
                </c:pt>
                <c:pt idx="41">
                  <c:v>1.0764</c:v>
                </c:pt>
                <c:pt idx="42">
                  <c:v>1.0764</c:v>
                </c:pt>
                <c:pt idx="43">
                  <c:v>1.0764</c:v>
                </c:pt>
                <c:pt idx="44">
                  <c:v>1.0764</c:v>
                </c:pt>
                <c:pt idx="45">
                  <c:v>1.0764</c:v>
                </c:pt>
                <c:pt idx="46">
                  <c:v>1.0764</c:v>
                </c:pt>
                <c:pt idx="47">
                  <c:v>1.0764</c:v>
                </c:pt>
                <c:pt idx="48">
                  <c:v>1.0764</c:v>
                </c:pt>
                <c:pt idx="49">
                  <c:v>1.0764</c:v>
                </c:pt>
                <c:pt idx="50">
                  <c:v>1.0764</c:v>
                </c:pt>
                <c:pt idx="51">
                  <c:v>1.0764</c:v>
                </c:pt>
                <c:pt idx="52">
                  <c:v>1.0764</c:v>
                </c:pt>
                <c:pt idx="53">
                  <c:v>1.0764</c:v>
                </c:pt>
                <c:pt idx="54">
                  <c:v>1.0764</c:v>
                </c:pt>
                <c:pt idx="55">
                  <c:v>1.0764</c:v>
                </c:pt>
                <c:pt idx="56">
                  <c:v>1.0764</c:v>
                </c:pt>
                <c:pt idx="57">
                  <c:v>1.0764</c:v>
                </c:pt>
                <c:pt idx="58">
                  <c:v>1.0764</c:v>
                </c:pt>
                <c:pt idx="59">
                  <c:v>1.0764</c:v>
                </c:pt>
                <c:pt idx="60">
                  <c:v>1.0764</c:v>
                </c:pt>
                <c:pt idx="61">
                  <c:v>1.0764</c:v>
                </c:pt>
                <c:pt idx="62">
                  <c:v>1.0764</c:v>
                </c:pt>
                <c:pt idx="63">
                  <c:v>1.0764</c:v>
                </c:pt>
                <c:pt idx="64">
                  <c:v>1.0764</c:v>
                </c:pt>
                <c:pt idx="65">
                  <c:v>1.0764</c:v>
                </c:pt>
                <c:pt idx="66">
                  <c:v>1.0764</c:v>
                </c:pt>
                <c:pt idx="67">
                  <c:v>1.0764</c:v>
                </c:pt>
                <c:pt idx="68">
                  <c:v>1.0764</c:v>
                </c:pt>
                <c:pt idx="69">
                  <c:v>1.0764</c:v>
                </c:pt>
                <c:pt idx="70">
                  <c:v>1.0764</c:v>
                </c:pt>
                <c:pt idx="71">
                  <c:v>1.0612394366197175</c:v>
                </c:pt>
                <c:pt idx="72">
                  <c:v>1.0464999999999993</c:v>
                </c:pt>
                <c:pt idx="73">
                  <c:v>1.0321643835616432</c:v>
                </c:pt>
                <c:pt idx="74">
                  <c:v>1.0182162162162156</c:v>
                </c:pt>
                <c:pt idx="75">
                  <c:v>1.0046399999999993</c:v>
                </c:pt>
                <c:pt idx="76">
                  <c:v>0.99142105263157831</c:v>
                </c:pt>
                <c:pt idx="77">
                  <c:v>0.97854545454545394</c:v>
                </c:pt>
                <c:pt idx="78">
                  <c:v>0.9659999999999993</c:v>
                </c:pt>
                <c:pt idx="79">
                  <c:v>0.95377215189873354</c:v>
                </c:pt>
                <c:pt idx="80">
                  <c:v>0.94184999999999941</c:v>
                </c:pt>
                <c:pt idx="81">
                  <c:v>0.93022222222222162</c:v>
                </c:pt>
                <c:pt idx="82">
                  <c:v>0.91887804878048718</c:v>
                </c:pt>
                <c:pt idx="83">
                  <c:v>0.90780722891566201</c:v>
                </c:pt>
                <c:pt idx="84">
                  <c:v>0.89699999999999946</c:v>
                </c:pt>
                <c:pt idx="85">
                  <c:v>0.88644705882352881</c:v>
                </c:pt>
                <c:pt idx="86">
                  <c:v>0.87613953488372032</c:v>
                </c:pt>
                <c:pt idx="87">
                  <c:v>0.86606896551724077</c:v>
                </c:pt>
                <c:pt idx="88">
                  <c:v>0.85622727272727206</c:v>
                </c:pt>
                <c:pt idx="89">
                  <c:v>0.84660674157303317</c:v>
                </c:pt>
                <c:pt idx="90">
                  <c:v>0.83719999999999939</c:v>
                </c:pt>
                <c:pt idx="91">
                  <c:v>0.82799999999999951</c:v>
                </c:pt>
                <c:pt idx="92">
                  <c:v>0.81899999999999951</c:v>
                </c:pt>
                <c:pt idx="93">
                  <c:v>0.81019354838709623</c:v>
                </c:pt>
                <c:pt idx="94">
                  <c:v>0.80157446808510591</c:v>
                </c:pt>
                <c:pt idx="95">
                  <c:v>0.7931368421052627</c:v>
                </c:pt>
                <c:pt idx="96">
                  <c:v>0.78487499999999955</c:v>
                </c:pt>
                <c:pt idx="97">
                  <c:v>0.77678350515463856</c:v>
                </c:pt>
                <c:pt idx="98">
                  <c:v>0.76885714285714224</c:v>
                </c:pt>
                <c:pt idx="99">
                  <c:v>0.76109090909090849</c:v>
                </c:pt>
                <c:pt idx="100">
                  <c:v>0.75347999999999948</c:v>
                </c:pt>
                <c:pt idx="101">
                  <c:v>0.74601980198019746</c:v>
                </c:pt>
                <c:pt idx="102">
                  <c:v>0.73870588235294055</c:v>
                </c:pt>
                <c:pt idx="103">
                  <c:v>0.73153398058252372</c:v>
                </c:pt>
                <c:pt idx="104">
                  <c:v>0.72449999999999948</c:v>
                </c:pt>
                <c:pt idx="105">
                  <c:v>0.71759999999999946</c:v>
                </c:pt>
                <c:pt idx="106">
                  <c:v>0.71083018867924475</c:v>
                </c:pt>
                <c:pt idx="107">
                  <c:v>0.70418691588784998</c:v>
                </c:pt>
                <c:pt idx="108">
                  <c:v>0.69766666666666621</c:v>
                </c:pt>
                <c:pt idx="109">
                  <c:v>0.69126605504587102</c:v>
                </c:pt>
                <c:pt idx="110">
                  <c:v>0.68498181818181769</c:v>
                </c:pt>
                <c:pt idx="111">
                  <c:v>0.67881081081081029</c:v>
                </c:pt>
                <c:pt idx="112">
                  <c:v>0.67274999999999952</c:v>
                </c:pt>
                <c:pt idx="113">
                  <c:v>0.66679646017699068</c:v>
                </c:pt>
                <c:pt idx="114">
                  <c:v>0.66094736842105217</c:v>
                </c:pt>
                <c:pt idx="115">
                  <c:v>0.65519999999999945</c:v>
                </c:pt>
                <c:pt idx="116">
                  <c:v>0.64955172413793061</c:v>
                </c:pt>
                <c:pt idx="117">
                  <c:v>0.64399999999999957</c:v>
                </c:pt>
                <c:pt idx="118">
                  <c:v>0.6385423728813554</c:v>
                </c:pt>
                <c:pt idx="119">
                  <c:v>0.6331764705882349</c:v>
                </c:pt>
                <c:pt idx="120">
                  <c:v>0.62789999999999957</c:v>
                </c:pt>
                <c:pt idx="121">
                  <c:v>0.62271074380165237</c:v>
                </c:pt>
                <c:pt idx="122">
                  <c:v>0.61760655737704873</c:v>
                </c:pt>
                <c:pt idx="123">
                  <c:v>0.61258536585365808</c:v>
                </c:pt>
                <c:pt idx="124">
                  <c:v>0.6076451612903222</c:v>
                </c:pt>
                <c:pt idx="125">
                  <c:v>0.60278399999999954</c:v>
                </c:pt>
                <c:pt idx="126">
                  <c:v>0.59799999999999953</c:v>
                </c:pt>
                <c:pt idx="127">
                  <c:v>0.59329133858267669</c:v>
                </c:pt>
                <c:pt idx="128">
                  <c:v>0.58865624999999955</c:v>
                </c:pt>
                <c:pt idx="129">
                  <c:v>0.58409302325581358</c:v>
                </c:pt>
                <c:pt idx="130">
                  <c:v>0.57959999999999956</c:v>
                </c:pt>
                <c:pt idx="131">
                  <c:v>0.57517557251908347</c:v>
                </c:pt>
                <c:pt idx="132">
                  <c:v>0.57081818181818145</c:v>
                </c:pt>
                <c:pt idx="133">
                  <c:v>0.56652631578947332</c:v>
                </c:pt>
                <c:pt idx="134">
                  <c:v>0.56229850746268617</c:v>
                </c:pt>
                <c:pt idx="135">
                  <c:v>0.55813333333333293</c:v>
                </c:pt>
                <c:pt idx="136">
                  <c:v>0.55402941176470544</c:v>
                </c:pt>
                <c:pt idx="137">
                  <c:v>0.54998540145985364</c:v>
                </c:pt>
                <c:pt idx="138">
                  <c:v>0.5459999999999996</c:v>
                </c:pt>
                <c:pt idx="139">
                  <c:v>0.54207194244604284</c:v>
                </c:pt>
                <c:pt idx="140">
                  <c:v>0.53819999999999957</c:v>
                </c:pt>
                <c:pt idx="141">
                  <c:v>0.53438297872340379</c:v>
                </c:pt>
                <c:pt idx="142">
                  <c:v>0.53061971830985877</c:v>
                </c:pt>
                <c:pt idx="143">
                  <c:v>0.52690909090909055</c:v>
                </c:pt>
                <c:pt idx="144">
                  <c:v>0.52324999999999955</c:v>
                </c:pt>
                <c:pt idx="145">
                  <c:v>0.51964137931034449</c:v>
                </c:pt>
                <c:pt idx="146">
                  <c:v>0.51608219178082149</c:v>
                </c:pt>
                <c:pt idx="147">
                  <c:v>0.51257142857142823</c:v>
                </c:pt>
                <c:pt idx="148">
                  <c:v>0.50910810810810769</c:v>
                </c:pt>
                <c:pt idx="149">
                  <c:v>0.50569127516778478</c:v>
                </c:pt>
                <c:pt idx="150">
                  <c:v>0.50231999999999966</c:v>
                </c:pt>
                <c:pt idx="151">
                  <c:v>0.49899337748344336</c:v>
                </c:pt>
                <c:pt idx="152">
                  <c:v>0.4957105263157891</c:v>
                </c:pt>
                <c:pt idx="153">
                  <c:v>0.49247058823529377</c:v>
                </c:pt>
                <c:pt idx="154">
                  <c:v>0.48927272727272691</c:v>
                </c:pt>
                <c:pt idx="155">
                  <c:v>0.4861161290322577</c:v>
                </c:pt>
                <c:pt idx="156">
                  <c:v>0.4829999999999996</c:v>
                </c:pt>
                <c:pt idx="157">
                  <c:v>0.47992356687898052</c:v>
                </c:pt>
                <c:pt idx="158">
                  <c:v>0.47688607594936672</c:v>
                </c:pt>
                <c:pt idx="159">
                  <c:v>0.47388679245282977</c:v>
                </c:pt>
                <c:pt idx="160">
                  <c:v>0.47092499999999965</c:v>
                </c:pt>
                <c:pt idx="161">
                  <c:v>0.46799999999999964</c:v>
                </c:pt>
                <c:pt idx="162">
                  <c:v>0.46511111111111075</c:v>
                </c:pt>
                <c:pt idx="163">
                  <c:v>0.46225766871165608</c:v>
                </c:pt>
                <c:pt idx="164">
                  <c:v>0.45943902439024353</c:v>
                </c:pt>
                <c:pt idx="165">
                  <c:v>0.45665454545454509</c:v>
                </c:pt>
                <c:pt idx="166">
                  <c:v>0.45390361445783095</c:v>
                </c:pt>
                <c:pt idx="167">
                  <c:v>0.45118562874251461</c:v>
                </c:pt>
                <c:pt idx="168">
                  <c:v>0.44849999999999968</c:v>
                </c:pt>
                <c:pt idx="169">
                  <c:v>0.4458461538461535</c:v>
                </c:pt>
                <c:pt idx="170">
                  <c:v>0.44322352941176435</c:v>
                </c:pt>
                <c:pt idx="171">
                  <c:v>0.44063157894736804</c:v>
                </c:pt>
                <c:pt idx="172">
                  <c:v>0.4380697674418601</c:v>
                </c:pt>
                <c:pt idx="173">
                  <c:v>0.43553757225433493</c:v>
                </c:pt>
                <c:pt idx="174">
                  <c:v>0.43303448275862033</c:v>
                </c:pt>
                <c:pt idx="175">
                  <c:v>0.43055999999999967</c:v>
                </c:pt>
                <c:pt idx="176">
                  <c:v>0.42811363636363597</c:v>
                </c:pt>
                <c:pt idx="177">
                  <c:v>0.42569491525423697</c:v>
                </c:pt>
                <c:pt idx="178">
                  <c:v>0.42330337078651653</c:v>
                </c:pt>
                <c:pt idx="179">
                  <c:v>0.42093854748603321</c:v>
                </c:pt>
                <c:pt idx="180">
                  <c:v>0.41859999999999964</c:v>
                </c:pt>
                <c:pt idx="181">
                  <c:v>0.41628729281767923</c:v>
                </c:pt>
                <c:pt idx="182">
                  <c:v>0.41399999999999965</c:v>
                </c:pt>
                <c:pt idx="183">
                  <c:v>0.41173770491803247</c:v>
                </c:pt>
                <c:pt idx="184">
                  <c:v>0.4094999999999997</c:v>
                </c:pt>
                <c:pt idx="185">
                  <c:v>0.40728648648648613</c:v>
                </c:pt>
                <c:pt idx="186">
                  <c:v>0.40509677419354806</c:v>
                </c:pt>
                <c:pt idx="187">
                  <c:v>0.40293048128342213</c:v>
                </c:pt>
                <c:pt idx="188">
                  <c:v>0.4007872340425529</c:v>
                </c:pt>
                <c:pt idx="189">
                  <c:v>0.39866666666666634</c:v>
                </c:pt>
                <c:pt idx="190">
                  <c:v>0.39656842105263129</c:v>
                </c:pt>
                <c:pt idx="191">
                  <c:v>0.39449214659685833</c:v>
                </c:pt>
                <c:pt idx="192">
                  <c:v>0.39243749999999972</c:v>
                </c:pt>
                <c:pt idx="193">
                  <c:v>0.39040414507771987</c:v>
                </c:pt>
                <c:pt idx="194">
                  <c:v>0.38839175257731928</c:v>
                </c:pt>
                <c:pt idx="195">
                  <c:v>0.38639999999999969</c:v>
                </c:pt>
                <c:pt idx="196">
                  <c:v>0.38442857142857106</c:v>
                </c:pt>
                <c:pt idx="197">
                  <c:v>0.38247715736040577</c:v>
                </c:pt>
                <c:pt idx="198">
                  <c:v>0.38054545454545424</c:v>
                </c:pt>
                <c:pt idx="199">
                  <c:v>0.37863316582914541</c:v>
                </c:pt>
                <c:pt idx="200">
                  <c:v>0.37673999999999974</c:v>
                </c:pt>
                <c:pt idx="201">
                  <c:v>0.37486567164179085</c:v>
                </c:pt>
                <c:pt idx="202">
                  <c:v>0.37300990099009879</c:v>
                </c:pt>
                <c:pt idx="203">
                  <c:v>0.37117241379310328</c:v>
                </c:pt>
                <c:pt idx="204">
                  <c:v>0.3693529411764705</c:v>
                </c:pt>
                <c:pt idx="205">
                  <c:v>0.36755121951219505</c:v>
                </c:pt>
                <c:pt idx="206">
                  <c:v>0.36576699029126208</c:v>
                </c:pt>
                <c:pt idx="207">
                  <c:v>0.36399999999999999</c:v>
                </c:pt>
                <c:pt idx="208">
                  <c:v>0.36225000000000002</c:v>
                </c:pt>
                <c:pt idx="209">
                  <c:v>0.36051674641148335</c:v>
                </c:pt>
                <c:pt idx="210">
                  <c:v>0.35880000000000012</c:v>
                </c:pt>
                <c:pt idx="211">
                  <c:v>0.35709952606635087</c:v>
                </c:pt>
                <c:pt idx="212">
                  <c:v>0.35541509433962282</c:v>
                </c:pt>
                <c:pt idx="213">
                  <c:v>0.35374647887323962</c:v>
                </c:pt>
                <c:pt idx="214">
                  <c:v>0.35209345794392549</c:v>
                </c:pt>
                <c:pt idx="215">
                  <c:v>0.35045581395348863</c:v>
                </c:pt>
                <c:pt idx="216">
                  <c:v>0.34883333333333366</c:v>
                </c:pt>
                <c:pt idx="217">
                  <c:v>0.34722580645161327</c:v>
                </c:pt>
                <c:pt idx="218">
                  <c:v>0.34563302752293618</c:v>
                </c:pt>
                <c:pt idx="219">
                  <c:v>0.34405479452054838</c:v>
                </c:pt>
                <c:pt idx="220">
                  <c:v>0.34249090909090951</c:v>
                </c:pt>
                <c:pt idx="221">
                  <c:v>0.34094117647058869</c:v>
                </c:pt>
                <c:pt idx="222">
                  <c:v>0.33940540540540587</c:v>
                </c:pt>
                <c:pt idx="223">
                  <c:v>0.33788340807174938</c:v>
                </c:pt>
                <c:pt idx="224">
                  <c:v>0.33637500000000053</c:v>
                </c:pt>
                <c:pt idx="225">
                  <c:v>0.33488000000000062</c:v>
                </c:pt>
                <c:pt idx="226">
                  <c:v>0.33339823008849617</c:v>
                </c:pt>
                <c:pt idx="227">
                  <c:v>0.3319295154185028</c:v>
                </c:pt>
                <c:pt idx="228">
                  <c:v>0.33047368421052697</c:v>
                </c:pt>
                <c:pt idx="229">
                  <c:v>0.32903056768559019</c:v>
                </c:pt>
                <c:pt idx="230">
                  <c:v>0.32760000000000067</c:v>
                </c:pt>
                <c:pt idx="231">
                  <c:v>0.32618181818181891</c:v>
                </c:pt>
                <c:pt idx="232">
                  <c:v>0.3247758620689663</c:v>
                </c:pt>
                <c:pt idx="233">
                  <c:v>0.32338197424892784</c:v>
                </c:pt>
                <c:pt idx="234">
                  <c:v>0.32200000000000079</c:v>
                </c:pt>
                <c:pt idx="235">
                  <c:v>0.3206297872340434</c:v>
                </c:pt>
                <c:pt idx="236">
                  <c:v>0.31927118644067881</c:v>
                </c:pt>
                <c:pt idx="237">
                  <c:v>0.31792405063291224</c:v>
                </c:pt>
                <c:pt idx="238">
                  <c:v>0.31658823529411856</c:v>
                </c:pt>
                <c:pt idx="239">
                  <c:v>0.31526359832636069</c:v>
                </c:pt>
                <c:pt idx="240">
                  <c:v>0.31395000000000095</c:v>
                </c:pt>
                <c:pt idx="241">
                  <c:v>0.31264730290456522</c:v>
                </c:pt>
                <c:pt idx="242">
                  <c:v>0.3113553719008274</c:v>
                </c:pt>
                <c:pt idx="243">
                  <c:v>0.31007407407407506</c:v>
                </c:pt>
                <c:pt idx="244">
                  <c:v>0.30880327868852558</c:v>
                </c:pt>
                <c:pt idx="245">
                  <c:v>0.30754285714285817</c:v>
                </c:pt>
                <c:pt idx="246">
                  <c:v>0.30629268292683026</c:v>
                </c:pt>
                <c:pt idx="247">
                  <c:v>0.30505263157894841</c:v>
                </c:pt>
                <c:pt idx="248">
                  <c:v>0.30382258064516232</c:v>
                </c:pt>
                <c:pt idx="249">
                  <c:v>0.30260240963855528</c:v>
                </c:pt>
                <c:pt idx="250">
                  <c:v>0.3013920000000011</c:v>
                </c:pt>
                <c:pt idx="251">
                  <c:v>0.30019123505976208</c:v>
                </c:pt>
                <c:pt idx="252">
                  <c:v>0.29900000000000115</c:v>
                </c:pt>
                <c:pt idx="253">
                  <c:v>0.29781818181818298</c:v>
                </c:pt>
                <c:pt idx="254">
                  <c:v>0.29664566929133973</c:v>
                </c:pt>
                <c:pt idx="255">
                  <c:v>0.29548235294117764</c:v>
                </c:pt>
                <c:pt idx="256">
                  <c:v>0.29432812500000122</c:v>
                </c:pt>
                <c:pt idx="257">
                  <c:v>0.29318287937743315</c:v>
                </c:pt>
                <c:pt idx="258">
                  <c:v>0.29204651162790823</c:v>
                </c:pt>
                <c:pt idx="259">
                  <c:v>0.29091891891892019</c:v>
                </c:pt>
                <c:pt idx="260">
                  <c:v>0.28980000000000122</c:v>
                </c:pt>
                <c:pt idx="261">
                  <c:v>0.28868965517241513</c:v>
                </c:pt>
                <c:pt idx="262">
                  <c:v>0.28758778625954329</c:v>
                </c:pt>
                <c:pt idx="263">
                  <c:v>0.28649429657794812</c:v>
                </c:pt>
                <c:pt idx="264">
                  <c:v>0.28540909090909222</c:v>
                </c:pt>
                <c:pt idx="265">
                  <c:v>0.28433207547169942</c:v>
                </c:pt>
                <c:pt idx="266">
                  <c:v>0.28326315789473822</c:v>
                </c:pt>
                <c:pt idx="267">
                  <c:v>0.28220224719101261</c:v>
                </c:pt>
                <c:pt idx="268">
                  <c:v>0.28114925373134464</c:v>
                </c:pt>
                <c:pt idx="269">
                  <c:v>0.28010408921933222</c:v>
                </c:pt>
                <c:pt idx="270">
                  <c:v>0.27906666666666802</c:v>
                </c:pt>
                <c:pt idx="271">
                  <c:v>0.27803690036900508</c:v>
                </c:pt>
                <c:pt idx="272">
                  <c:v>0.27701470588235433</c:v>
                </c:pt>
                <c:pt idx="273">
                  <c:v>0.27600000000000141</c:v>
                </c:pt>
                <c:pt idx="274">
                  <c:v>0.27499270072992849</c:v>
                </c:pt>
                <c:pt idx="275">
                  <c:v>0.27399272727272872</c:v>
                </c:pt>
                <c:pt idx="276">
                  <c:v>0.27300000000000146</c:v>
                </c:pt>
                <c:pt idx="277">
                  <c:v>0.27201444043321449</c:v>
                </c:pt>
                <c:pt idx="278">
                  <c:v>0.27103597122302309</c:v>
                </c:pt>
                <c:pt idx="279">
                  <c:v>0.27006451612903376</c:v>
                </c:pt>
                <c:pt idx="280">
                  <c:v>0.2691000000000015</c:v>
                </c:pt>
                <c:pt idx="281">
                  <c:v>0.26814234875444992</c:v>
                </c:pt>
                <c:pt idx="282">
                  <c:v>0.26719148936170367</c:v>
                </c:pt>
                <c:pt idx="283">
                  <c:v>0.2662473498233231</c:v>
                </c:pt>
                <c:pt idx="284">
                  <c:v>0.2653098591549311</c:v>
                </c:pt>
                <c:pt idx="285">
                  <c:v>0.2643789473684226</c:v>
                </c:pt>
                <c:pt idx="286">
                  <c:v>0.263454545454547</c:v>
                </c:pt>
                <c:pt idx="287">
                  <c:v>0.26253658536585522</c:v>
                </c:pt>
                <c:pt idx="288">
                  <c:v>0.26162500000000161</c:v>
                </c:pt>
                <c:pt idx="289">
                  <c:v>0.26071972318339259</c:v>
                </c:pt>
                <c:pt idx="290">
                  <c:v>0.25982068965517402</c:v>
                </c:pt>
                <c:pt idx="291">
                  <c:v>0.25892783505154798</c:v>
                </c:pt>
                <c:pt idx="292">
                  <c:v>0.25804109589041258</c:v>
                </c:pt>
                <c:pt idx="293">
                  <c:v>0.25716040955631564</c:v>
                </c:pt>
                <c:pt idx="294">
                  <c:v>0.25628571428571589</c:v>
                </c:pt>
                <c:pt idx="295">
                  <c:v>0.25541694915254398</c:v>
                </c:pt>
                <c:pt idx="296">
                  <c:v>0.25455405405405568</c:v>
                </c:pt>
                <c:pt idx="297">
                  <c:v>0.25369696969697131</c:v>
                </c:pt>
                <c:pt idx="298">
                  <c:v>0.25284563758389428</c:v>
                </c:pt>
                <c:pt idx="299">
                  <c:v>0.25200000000000167</c:v>
                </c:pt>
                <c:pt idx="300">
                  <c:v>0.25116000000000166</c:v>
                </c:pt>
              </c:numCache>
            </c:numRef>
          </c:yVal>
          <c:smooth val="1"/>
        </c:ser>
        <c:ser>
          <c:idx val="1"/>
          <c:order val="1"/>
          <c:tx>
            <c:v>Espectro de Diseño</c:v>
          </c:tx>
          <c:marker>
            <c:symbol val="none"/>
          </c:marker>
          <c:xVal>
            <c:numRef>
              <c:f>Espect1!$L$49:$L$349</c:f>
              <c:numCache>
                <c:formatCode>#,##0.0000</c:formatCode>
                <c:ptCount val="301"/>
                <c:pt idx="0">
                  <c:v>0</c:v>
                </c:pt>
                <c:pt idx="1">
                  <c:v>0.01</c:v>
                </c:pt>
                <c:pt idx="2">
                  <c:v>0.02</c:v>
                </c:pt>
                <c:pt idx="3">
                  <c:v>0.03</c:v>
                </c:pt>
                <c:pt idx="4">
                  <c:v>0.04</c:v>
                </c:pt>
                <c:pt idx="5">
                  <c:v>0.05</c:v>
                </c:pt>
                <c:pt idx="6">
                  <c:v>6.0000000000000005E-2</c:v>
                </c:pt>
                <c:pt idx="7">
                  <c:v>7.0000000000000007E-2</c:v>
                </c:pt>
                <c:pt idx="8">
                  <c:v>0.08</c:v>
                </c:pt>
                <c:pt idx="9">
                  <c:v>0.09</c:v>
                </c:pt>
                <c:pt idx="10">
                  <c:v>9.9999999999999992E-2</c:v>
                </c:pt>
                <c:pt idx="11">
                  <c:v>0.10999999999999999</c:v>
                </c:pt>
                <c:pt idx="12">
                  <c:v>0.11999999999999998</c:v>
                </c:pt>
                <c:pt idx="13">
                  <c:v>0.12999999999999998</c:v>
                </c:pt>
                <c:pt idx="14">
                  <c:v>0.13999999999999999</c:v>
                </c:pt>
                <c:pt idx="15">
                  <c:v>0.15</c:v>
                </c:pt>
                <c:pt idx="16">
                  <c:v>0.16</c:v>
                </c:pt>
                <c:pt idx="17">
                  <c:v>0.17</c:v>
                </c:pt>
                <c:pt idx="18">
                  <c:v>0.18000000000000002</c:v>
                </c:pt>
                <c:pt idx="19">
                  <c:v>0.19000000000000003</c:v>
                </c:pt>
                <c:pt idx="20">
                  <c:v>0.20000000000000004</c:v>
                </c:pt>
                <c:pt idx="21">
                  <c:v>0.21000000000000005</c:v>
                </c:pt>
                <c:pt idx="22">
                  <c:v>0.22000000000000006</c:v>
                </c:pt>
                <c:pt idx="23">
                  <c:v>0.23000000000000007</c:v>
                </c:pt>
                <c:pt idx="24">
                  <c:v>0.24000000000000007</c:v>
                </c:pt>
                <c:pt idx="25">
                  <c:v>0.25000000000000006</c:v>
                </c:pt>
                <c:pt idx="26">
                  <c:v>0.26000000000000006</c:v>
                </c:pt>
                <c:pt idx="27">
                  <c:v>0.27000000000000007</c:v>
                </c:pt>
                <c:pt idx="28">
                  <c:v>0.28000000000000008</c:v>
                </c:pt>
                <c:pt idx="29">
                  <c:v>0.29000000000000009</c:v>
                </c:pt>
                <c:pt idx="30">
                  <c:v>0.3000000000000001</c:v>
                </c:pt>
                <c:pt idx="31">
                  <c:v>0.31000000000000011</c:v>
                </c:pt>
                <c:pt idx="32">
                  <c:v>0.32000000000000012</c:v>
                </c:pt>
                <c:pt idx="33">
                  <c:v>0.33000000000000013</c:v>
                </c:pt>
                <c:pt idx="34">
                  <c:v>0.34000000000000014</c:v>
                </c:pt>
                <c:pt idx="35">
                  <c:v>0.35000000000000014</c:v>
                </c:pt>
                <c:pt idx="36">
                  <c:v>0.36000000000000015</c:v>
                </c:pt>
                <c:pt idx="37">
                  <c:v>0.37000000000000016</c:v>
                </c:pt>
                <c:pt idx="38">
                  <c:v>0.38000000000000017</c:v>
                </c:pt>
                <c:pt idx="39">
                  <c:v>0.39000000000000018</c:v>
                </c:pt>
                <c:pt idx="40">
                  <c:v>0.40000000000000019</c:v>
                </c:pt>
                <c:pt idx="41">
                  <c:v>0.4100000000000002</c:v>
                </c:pt>
                <c:pt idx="42">
                  <c:v>0.42000000000000021</c:v>
                </c:pt>
                <c:pt idx="43">
                  <c:v>0.43000000000000022</c:v>
                </c:pt>
                <c:pt idx="44">
                  <c:v>0.44000000000000022</c:v>
                </c:pt>
                <c:pt idx="45">
                  <c:v>0.45000000000000023</c:v>
                </c:pt>
                <c:pt idx="46">
                  <c:v>0.46000000000000024</c:v>
                </c:pt>
                <c:pt idx="47">
                  <c:v>0.47000000000000025</c:v>
                </c:pt>
                <c:pt idx="48">
                  <c:v>0.48000000000000026</c:v>
                </c:pt>
                <c:pt idx="49">
                  <c:v>0.49000000000000027</c:v>
                </c:pt>
                <c:pt idx="50">
                  <c:v>0.50000000000000022</c:v>
                </c:pt>
                <c:pt idx="51">
                  <c:v>0.51000000000000023</c:v>
                </c:pt>
                <c:pt idx="52">
                  <c:v>0.52000000000000024</c:v>
                </c:pt>
                <c:pt idx="53">
                  <c:v>0.53000000000000025</c:v>
                </c:pt>
                <c:pt idx="54">
                  <c:v>0.54000000000000026</c:v>
                </c:pt>
                <c:pt idx="55">
                  <c:v>0.55000000000000027</c:v>
                </c:pt>
                <c:pt idx="56">
                  <c:v>0.56000000000000028</c:v>
                </c:pt>
                <c:pt idx="57">
                  <c:v>0.57000000000000028</c:v>
                </c:pt>
                <c:pt idx="58">
                  <c:v>0.58000000000000029</c:v>
                </c:pt>
                <c:pt idx="59">
                  <c:v>0.5900000000000003</c:v>
                </c:pt>
                <c:pt idx="60">
                  <c:v>0.60000000000000031</c:v>
                </c:pt>
                <c:pt idx="61">
                  <c:v>0.61000000000000032</c:v>
                </c:pt>
                <c:pt idx="62">
                  <c:v>0.62000000000000033</c:v>
                </c:pt>
                <c:pt idx="63">
                  <c:v>0.63000000000000034</c:v>
                </c:pt>
                <c:pt idx="64">
                  <c:v>0.64000000000000035</c:v>
                </c:pt>
                <c:pt idx="65">
                  <c:v>0.65000000000000036</c:v>
                </c:pt>
                <c:pt idx="66">
                  <c:v>0.66000000000000036</c:v>
                </c:pt>
                <c:pt idx="67">
                  <c:v>0.67000000000000037</c:v>
                </c:pt>
                <c:pt idx="68">
                  <c:v>0.68000000000000038</c:v>
                </c:pt>
                <c:pt idx="69">
                  <c:v>0.69000000000000039</c:v>
                </c:pt>
                <c:pt idx="70">
                  <c:v>0.7000000000000004</c:v>
                </c:pt>
                <c:pt idx="71">
                  <c:v>0.71000000000000041</c:v>
                </c:pt>
                <c:pt idx="72">
                  <c:v>0.72000000000000042</c:v>
                </c:pt>
                <c:pt idx="73">
                  <c:v>0.73000000000000043</c:v>
                </c:pt>
                <c:pt idx="74">
                  <c:v>0.74000000000000044</c:v>
                </c:pt>
                <c:pt idx="75">
                  <c:v>0.75000000000000044</c:v>
                </c:pt>
                <c:pt idx="76">
                  <c:v>0.76000000000000045</c:v>
                </c:pt>
                <c:pt idx="77">
                  <c:v>0.77000000000000046</c:v>
                </c:pt>
                <c:pt idx="78">
                  <c:v>0.78000000000000047</c:v>
                </c:pt>
                <c:pt idx="79">
                  <c:v>0.79000000000000048</c:v>
                </c:pt>
                <c:pt idx="80">
                  <c:v>0.80000000000000049</c:v>
                </c:pt>
                <c:pt idx="81">
                  <c:v>0.8100000000000005</c:v>
                </c:pt>
                <c:pt idx="82">
                  <c:v>0.82000000000000051</c:v>
                </c:pt>
                <c:pt idx="83">
                  <c:v>0.83000000000000052</c:v>
                </c:pt>
                <c:pt idx="84">
                  <c:v>0.84000000000000052</c:v>
                </c:pt>
                <c:pt idx="85">
                  <c:v>0.85000000000000053</c:v>
                </c:pt>
                <c:pt idx="86">
                  <c:v>0.86000000000000054</c:v>
                </c:pt>
                <c:pt idx="87">
                  <c:v>0.87000000000000055</c:v>
                </c:pt>
                <c:pt idx="88">
                  <c:v>0.88000000000000056</c:v>
                </c:pt>
                <c:pt idx="89">
                  <c:v>0.89000000000000057</c:v>
                </c:pt>
                <c:pt idx="90">
                  <c:v>0.90000000000000058</c:v>
                </c:pt>
                <c:pt idx="91">
                  <c:v>0.91000000000000059</c:v>
                </c:pt>
                <c:pt idx="92">
                  <c:v>0.9200000000000006</c:v>
                </c:pt>
                <c:pt idx="93">
                  <c:v>0.9300000000000006</c:v>
                </c:pt>
                <c:pt idx="94">
                  <c:v>0.94000000000000061</c:v>
                </c:pt>
                <c:pt idx="95">
                  <c:v>0.95000000000000062</c:v>
                </c:pt>
                <c:pt idx="96">
                  <c:v>0.96000000000000063</c:v>
                </c:pt>
                <c:pt idx="97">
                  <c:v>0.97000000000000064</c:v>
                </c:pt>
                <c:pt idx="98">
                  <c:v>0.98000000000000065</c:v>
                </c:pt>
                <c:pt idx="99">
                  <c:v>0.99000000000000066</c:v>
                </c:pt>
                <c:pt idx="100">
                  <c:v>1.0000000000000007</c:v>
                </c:pt>
                <c:pt idx="101">
                  <c:v>1.0100000000000007</c:v>
                </c:pt>
                <c:pt idx="102">
                  <c:v>1.0200000000000007</c:v>
                </c:pt>
                <c:pt idx="103">
                  <c:v>1.0300000000000007</c:v>
                </c:pt>
                <c:pt idx="104">
                  <c:v>1.0400000000000007</c:v>
                </c:pt>
                <c:pt idx="105">
                  <c:v>1.0500000000000007</c:v>
                </c:pt>
                <c:pt idx="106">
                  <c:v>1.0600000000000007</c:v>
                </c:pt>
                <c:pt idx="107">
                  <c:v>1.0700000000000007</c:v>
                </c:pt>
                <c:pt idx="108">
                  <c:v>1.0800000000000007</c:v>
                </c:pt>
                <c:pt idx="109">
                  <c:v>1.0900000000000007</c:v>
                </c:pt>
                <c:pt idx="110">
                  <c:v>1.1000000000000008</c:v>
                </c:pt>
                <c:pt idx="111">
                  <c:v>1.1100000000000008</c:v>
                </c:pt>
                <c:pt idx="112">
                  <c:v>1.1200000000000008</c:v>
                </c:pt>
                <c:pt idx="113">
                  <c:v>1.1300000000000008</c:v>
                </c:pt>
                <c:pt idx="114">
                  <c:v>1.1400000000000008</c:v>
                </c:pt>
                <c:pt idx="115">
                  <c:v>1.1500000000000008</c:v>
                </c:pt>
                <c:pt idx="116">
                  <c:v>1.1600000000000008</c:v>
                </c:pt>
                <c:pt idx="117">
                  <c:v>1.1700000000000008</c:v>
                </c:pt>
                <c:pt idx="118">
                  <c:v>1.1800000000000008</c:v>
                </c:pt>
                <c:pt idx="119">
                  <c:v>1.1900000000000008</c:v>
                </c:pt>
                <c:pt idx="120">
                  <c:v>1.2000000000000008</c:v>
                </c:pt>
                <c:pt idx="121">
                  <c:v>1.2100000000000009</c:v>
                </c:pt>
                <c:pt idx="122">
                  <c:v>1.2200000000000009</c:v>
                </c:pt>
                <c:pt idx="123">
                  <c:v>1.2300000000000009</c:v>
                </c:pt>
                <c:pt idx="124">
                  <c:v>1.2400000000000009</c:v>
                </c:pt>
                <c:pt idx="125">
                  <c:v>1.2500000000000009</c:v>
                </c:pt>
                <c:pt idx="126">
                  <c:v>1.2600000000000009</c:v>
                </c:pt>
                <c:pt idx="127">
                  <c:v>1.2700000000000009</c:v>
                </c:pt>
                <c:pt idx="128">
                  <c:v>1.2800000000000009</c:v>
                </c:pt>
                <c:pt idx="129">
                  <c:v>1.2900000000000009</c:v>
                </c:pt>
                <c:pt idx="130">
                  <c:v>1.3000000000000009</c:v>
                </c:pt>
                <c:pt idx="131">
                  <c:v>1.3100000000000009</c:v>
                </c:pt>
                <c:pt idx="132">
                  <c:v>1.320000000000001</c:v>
                </c:pt>
                <c:pt idx="133">
                  <c:v>1.330000000000001</c:v>
                </c:pt>
                <c:pt idx="134">
                  <c:v>1.340000000000001</c:v>
                </c:pt>
                <c:pt idx="135">
                  <c:v>1.350000000000001</c:v>
                </c:pt>
                <c:pt idx="136">
                  <c:v>1.360000000000001</c:v>
                </c:pt>
                <c:pt idx="137">
                  <c:v>1.370000000000001</c:v>
                </c:pt>
                <c:pt idx="138">
                  <c:v>1.380000000000001</c:v>
                </c:pt>
                <c:pt idx="139">
                  <c:v>1.390000000000001</c:v>
                </c:pt>
                <c:pt idx="140">
                  <c:v>1.400000000000001</c:v>
                </c:pt>
                <c:pt idx="141">
                  <c:v>1.410000000000001</c:v>
                </c:pt>
                <c:pt idx="142">
                  <c:v>1.420000000000001</c:v>
                </c:pt>
                <c:pt idx="143">
                  <c:v>1.430000000000001</c:v>
                </c:pt>
                <c:pt idx="144">
                  <c:v>1.4400000000000011</c:v>
                </c:pt>
                <c:pt idx="145">
                  <c:v>1.4500000000000011</c:v>
                </c:pt>
                <c:pt idx="146">
                  <c:v>1.4600000000000011</c:v>
                </c:pt>
                <c:pt idx="147">
                  <c:v>1.4700000000000011</c:v>
                </c:pt>
                <c:pt idx="148">
                  <c:v>1.4800000000000011</c:v>
                </c:pt>
                <c:pt idx="149">
                  <c:v>1.4900000000000011</c:v>
                </c:pt>
                <c:pt idx="150">
                  <c:v>1.5000000000000011</c:v>
                </c:pt>
                <c:pt idx="151">
                  <c:v>1.5100000000000011</c:v>
                </c:pt>
                <c:pt idx="152">
                  <c:v>1.5200000000000011</c:v>
                </c:pt>
                <c:pt idx="153">
                  <c:v>1.5300000000000011</c:v>
                </c:pt>
                <c:pt idx="154">
                  <c:v>1.5400000000000011</c:v>
                </c:pt>
                <c:pt idx="155">
                  <c:v>1.5500000000000012</c:v>
                </c:pt>
                <c:pt idx="156">
                  <c:v>1.5600000000000012</c:v>
                </c:pt>
                <c:pt idx="157">
                  <c:v>1.5700000000000012</c:v>
                </c:pt>
                <c:pt idx="158">
                  <c:v>1.5800000000000012</c:v>
                </c:pt>
                <c:pt idx="159">
                  <c:v>1.5900000000000012</c:v>
                </c:pt>
                <c:pt idx="160">
                  <c:v>1.6000000000000012</c:v>
                </c:pt>
                <c:pt idx="161">
                  <c:v>1.6100000000000012</c:v>
                </c:pt>
                <c:pt idx="162">
                  <c:v>1.6200000000000012</c:v>
                </c:pt>
                <c:pt idx="163">
                  <c:v>1.6300000000000012</c:v>
                </c:pt>
                <c:pt idx="164">
                  <c:v>1.6400000000000012</c:v>
                </c:pt>
                <c:pt idx="165">
                  <c:v>1.6500000000000012</c:v>
                </c:pt>
                <c:pt idx="166">
                  <c:v>1.6600000000000013</c:v>
                </c:pt>
                <c:pt idx="167">
                  <c:v>1.6700000000000013</c:v>
                </c:pt>
                <c:pt idx="168">
                  <c:v>1.6800000000000013</c:v>
                </c:pt>
                <c:pt idx="169">
                  <c:v>1.6900000000000013</c:v>
                </c:pt>
                <c:pt idx="170">
                  <c:v>1.7000000000000013</c:v>
                </c:pt>
                <c:pt idx="171">
                  <c:v>1.7100000000000013</c:v>
                </c:pt>
                <c:pt idx="172">
                  <c:v>1.7200000000000013</c:v>
                </c:pt>
                <c:pt idx="173">
                  <c:v>1.7300000000000013</c:v>
                </c:pt>
                <c:pt idx="174">
                  <c:v>1.7400000000000013</c:v>
                </c:pt>
                <c:pt idx="175">
                  <c:v>1.7500000000000013</c:v>
                </c:pt>
                <c:pt idx="176">
                  <c:v>1.7600000000000013</c:v>
                </c:pt>
                <c:pt idx="177">
                  <c:v>1.7700000000000014</c:v>
                </c:pt>
                <c:pt idx="178">
                  <c:v>1.7800000000000014</c:v>
                </c:pt>
                <c:pt idx="179">
                  <c:v>1.7900000000000014</c:v>
                </c:pt>
                <c:pt idx="180">
                  <c:v>1.8000000000000014</c:v>
                </c:pt>
                <c:pt idx="181">
                  <c:v>1.8100000000000014</c:v>
                </c:pt>
                <c:pt idx="182">
                  <c:v>1.8200000000000014</c:v>
                </c:pt>
                <c:pt idx="183">
                  <c:v>1.8300000000000014</c:v>
                </c:pt>
                <c:pt idx="184">
                  <c:v>1.8400000000000014</c:v>
                </c:pt>
                <c:pt idx="185">
                  <c:v>1.8500000000000014</c:v>
                </c:pt>
                <c:pt idx="186">
                  <c:v>1.8600000000000014</c:v>
                </c:pt>
                <c:pt idx="187">
                  <c:v>1.8700000000000014</c:v>
                </c:pt>
                <c:pt idx="188">
                  <c:v>1.8800000000000014</c:v>
                </c:pt>
                <c:pt idx="189">
                  <c:v>1.8900000000000015</c:v>
                </c:pt>
                <c:pt idx="190">
                  <c:v>1.9000000000000015</c:v>
                </c:pt>
                <c:pt idx="191">
                  <c:v>1.9100000000000015</c:v>
                </c:pt>
                <c:pt idx="192">
                  <c:v>1.9200000000000015</c:v>
                </c:pt>
                <c:pt idx="193">
                  <c:v>1.9300000000000015</c:v>
                </c:pt>
                <c:pt idx="194">
                  <c:v>1.9400000000000015</c:v>
                </c:pt>
                <c:pt idx="195">
                  <c:v>1.9500000000000015</c:v>
                </c:pt>
                <c:pt idx="196">
                  <c:v>1.9600000000000015</c:v>
                </c:pt>
                <c:pt idx="197">
                  <c:v>1.9700000000000015</c:v>
                </c:pt>
                <c:pt idx="198">
                  <c:v>1.9800000000000015</c:v>
                </c:pt>
                <c:pt idx="199">
                  <c:v>1.9900000000000015</c:v>
                </c:pt>
                <c:pt idx="200">
                  <c:v>2.0000000000000013</c:v>
                </c:pt>
                <c:pt idx="201">
                  <c:v>2.0100000000000011</c:v>
                </c:pt>
                <c:pt idx="202">
                  <c:v>2.0200000000000009</c:v>
                </c:pt>
                <c:pt idx="203">
                  <c:v>2.0300000000000007</c:v>
                </c:pt>
                <c:pt idx="204">
                  <c:v>2.0400000000000005</c:v>
                </c:pt>
                <c:pt idx="205">
                  <c:v>2.0500000000000003</c:v>
                </c:pt>
                <c:pt idx="206">
                  <c:v>2.06</c:v>
                </c:pt>
                <c:pt idx="207">
                  <c:v>2.0699999999999998</c:v>
                </c:pt>
                <c:pt idx="208">
                  <c:v>2.0799999999999996</c:v>
                </c:pt>
                <c:pt idx="209">
                  <c:v>2.0899999999999994</c:v>
                </c:pt>
                <c:pt idx="210">
                  <c:v>2.0999999999999992</c:v>
                </c:pt>
                <c:pt idx="211">
                  <c:v>2.109999999999999</c:v>
                </c:pt>
                <c:pt idx="212">
                  <c:v>2.1199999999999988</c:v>
                </c:pt>
                <c:pt idx="213">
                  <c:v>2.1299999999999986</c:v>
                </c:pt>
                <c:pt idx="214">
                  <c:v>2.1399999999999983</c:v>
                </c:pt>
                <c:pt idx="215">
                  <c:v>2.1499999999999981</c:v>
                </c:pt>
                <c:pt idx="216">
                  <c:v>2.1599999999999979</c:v>
                </c:pt>
                <c:pt idx="217">
                  <c:v>2.1699999999999977</c:v>
                </c:pt>
                <c:pt idx="218">
                  <c:v>2.1799999999999975</c:v>
                </c:pt>
                <c:pt idx="219">
                  <c:v>2.1899999999999973</c:v>
                </c:pt>
                <c:pt idx="220">
                  <c:v>2.1999999999999971</c:v>
                </c:pt>
                <c:pt idx="221">
                  <c:v>2.2099999999999969</c:v>
                </c:pt>
                <c:pt idx="222">
                  <c:v>2.2199999999999966</c:v>
                </c:pt>
                <c:pt idx="223">
                  <c:v>2.2299999999999964</c:v>
                </c:pt>
                <c:pt idx="224">
                  <c:v>2.2399999999999962</c:v>
                </c:pt>
                <c:pt idx="225">
                  <c:v>2.249999999999996</c:v>
                </c:pt>
                <c:pt idx="226">
                  <c:v>2.2599999999999958</c:v>
                </c:pt>
                <c:pt idx="227">
                  <c:v>2.2699999999999956</c:v>
                </c:pt>
                <c:pt idx="228">
                  <c:v>2.2799999999999954</c:v>
                </c:pt>
                <c:pt idx="229">
                  <c:v>2.2899999999999952</c:v>
                </c:pt>
                <c:pt idx="230">
                  <c:v>2.2999999999999949</c:v>
                </c:pt>
                <c:pt idx="231">
                  <c:v>2.3099999999999947</c:v>
                </c:pt>
                <c:pt idx="232">
                  <c:v>2.3199999999999945</c:v>
                </c:pt>
                <c:pt idx="233">
                  <c:v>2.3299999999999943</c:v>
                </c:pt>
                <c:pt idx="234">
                  <c:v>2.3399999999999941</c:v>
                </c:pt>
                <c:pt idx="235">
                  <c:v>2.3499999999999939</c:v>
                </c:pt>
                <c:pt idx="236">
                  <c:v>2.3599999999999937</c:v>
                </c:pt>
                <c:pt idx="237">
                  <c:v>2.3699999999999934</c:v>
                </c:pt>
                <c:pt idx="238">
                  <c:v>2.3799999999999932</c:v>
                </c:pt>
                <c:pt idx="239">
                  <c:v>2.389999999999993</c:v>
                </c:pt>
                <c:pt idx="240">
                  <c:v>2.3999999999999928</c:v>
                </c:pt>
                <c:pt idx="241">
                  <c:v>2.4099999999999926</c:v>
                </c:pt>
                <c:pt idx="242">
                  <c:v>2.4199999999999924</c:v>
                </c:pt>
                <c:pt idx="243">
                  <c:v>2.4299999999999922</c:v>
                </c:pt>
                <c:pt idx="244">
                  <c:v>2.439999999999992</c:v>
                </c:pt>
                <c:pt idx="245">
                  <c:v>2.4499999999999917</c:v>
                </c:pt>
                <c:pt idx="246">
                  <c:v>2.4599999999999915</c:v>
                </c:pt>
                <c:pt idx="247">
                  <c:v>2.4699999999999913</c:v>
                </c:pt>
                <c:pt idx="248">
                  <c:v>2.4799999999999911</c:v>
                </c:pt>
                <c:pt idx="249">
                  <c:v>2.4899999999999909</c:v>
                </c:pt>
                <c:pt idx="250">
                  <c:v>2.4999999999999907</c:v>
                </c:pt>
                <c:pt idx="251">
                  <c:v>2.5099999999999905</c:v>
                </c:pt>
                <c:pt idx="252">
                  <c:v>2.5199999999999902</c:v>
                </c:pt>
                <c:pt idx="253">
                  <c:v>2.52999999999999</c:v>
                </c:pt>
                <c:pt idx="254">
                  <c:v>2.5399999999999898</c:v>
                </c:pt>
                <c:pt idx="255">
                  <c:v>2.5499999999999896</c:v>
                </c:pt>
                <c:pt idx="256">
                  <c:v>2.5599999999999894</c:v>
                </c:pt>
                <c:pt idx="257">
                  <c:v>2.5699999999999892</c:v>
                </c:pt>
                <c:pt idx="258">
                  <c:v>2.579999999999989</c:v>
                </c:pt>
                <c:pt idx="259">
                  <c:v>2.5899999999999888</c:v>
                </c:pt>
                <c:pt idx="260">
                  <c:v>2.5999999999999885</c:v>
                </c:pt>
                <c:pt idx="261">
                  <c:v>2.6099999999999883</c:v>
                </c:pt>
                <c:pt idx="262">
                  <c:v>2.6199999999999881</c:v>
                </c:pt>
                <c:pt idx="263">
                  <c:v>2.6299999999999879</c:v>
                </c:pt>
                <c:pt idx="264">
                  <c:v>2.6399999999999877</c:v>
                </c:pt>
                <c:pt idx="265">
                  <c:v>2.6499999999999875</c:v>
                </c:pt>
                <c:pt idx="266">
                  <c:v>2.6599999999999873</c:v>
                </c:pt>
                <c:pt idx="267">
                  <c:v>2.6699999999999871</c:v>
                </c:pt>
                <c:pt idx="268">
                  <c:v>2.6799999999999868</c:v>
                </c:pt>
                <c:pt idx="269">
                  <c:v>2.6899999999999866</c:v>
                </c:pt>
                <c:pt idx="270">
                  <c:v>2.6999999999999864</c:v>
                </c:pt>
                <c:pt idx="271">
                  <c:v>2.7099999999999862</c:v>
                </c:pt>
                <c:pt idx="272">
                  <c:v>2.719999999999986</c:v>
                </c:pt>
                <c:pt idx="273">
                  <c:v>2.7299999999999858</c:v>
                </c:pt>
                <c:pt idx="274">
                  <c:v>2.7399999999999856</c:v>
                </c:pt>
                <c:pt idx="275">
                  <c:v>2.7499999999999853</c:v>
                </c:pt>
                <c:pt idx="276">
                  <c:v>2.7599999999999851</c:v>
                </c:pt>
                <c:pt idx="277">
                  <c:v>2.7699999999999849</c:v>
                </c:pt>
                <c:pt idx="278">
                  <c:v>2.7799999999999847</c:v>
                </c:pt>
                <c:pt idx="279">
                  <c:v>2.7899999999999845</c:v>
                </c:pt>
                <c:pt idx="280">
                  <c:v>2.7999999999999843</c:v>
                </c:pt>
                <c:pt idx="281">
                  <c:v>2.8099999999999841</c:v>
                </c:pt>
                <c:pt idx="282">
                  <c:v>2.8199999999999839</c:v>
                </c:pt>
                <c:pt idx="283">
                  <c:v>2.8299999999999836</c:v>
                </c:pt>
                <c:pt idx="284">
                  <c:v>2.8399999999999834</c:v>
                </c:pt>
                <c:pt idx="285">
                  <c:v>2.8499999999999832</c:v>
                </c:pt>
                <c:pt idx="286">
                  <c:v>2.859999999999983</c:v>
                </c:pt>
                <c:pt idx="287">
                  <c:v>2.8699999999999828</c:v>
                </c:pt>
                <c:pt idx="288">
                  <c:v>2.8799999999999826</c:v>
                </c:pt>
                <c:pt idx="289">
                  <c:v>2.8899999999999824</c:v>
                </c:pt>
                <c:pt idx="290">
                  <c:v>2.8999999999999821</c:v>
                </c:pt>
                <c:pt idx="291">
                  <c:v>2.9099999999999819</c:v>
                </c:pt>
                <c:pt idx="292">
                  <c:v>2.9199999999999817</c:v>
                </c:pt>
                <c:pt idx="293">
                  <c:v>2.9299999999999815</c:v>
                </c:pt>
                <c:pt idx="294">
                  <c:v>2.9399999999999813</c:v>
                </c:pt>
                <c:pt idx="295">
                  <c:v>2.9499999999999811</c:v>
                </c:pt>
                <c:pt idx="296">
                  <c:v>2.9599999999999809</c:v>
                </c:pt>
                <c:pt idx="297">
                  <c:v>2.9699999999999807</c:v>
                </c:pt>
                <c:pt idx="298">
                  <c:v>2.9799999999999804</c:v>
                </c:pt>
                <c:pt idx="299">
                  <c:v>2.9899999999999802</c:v>
                </c:pt>
                <c:pt idx="300">
                  <c:v>2.99999999999998</c:v>
                </c:pt>
              </c:numCache>
            </c:numRef>
          </c:xVal>
          <c:yVal>
            <c:numRef>
              <c:f>Espect1!$M$49:$M$349</c:f>
              <c:numCache>
                <c:formatCode>0.00000</c:formatCode>
                <c:ptCount val="301"/>
                <c:pt idx="0">
                  <c:v>0.41399999999999998</c:v>
                </c:pt>
                <c:pt idx="1">
                  <c:v>0.40834276634279931</c:v>
                </c:pt>
                <c:pt idx="2">
                  <c:v>0.39944429688627925</c:v>
                </c:pt>
                <c:pt idx="3">
                  <c:v>0.39015548461783872</c:v>
                </c:pt>
                <c:pt idx="4">
                  <c:v>0.38109524105680093</c:v>
                </c:pt>
                <c:pt idx="5">
                  <c:v>0.37248612535681991</c:v>
                </c:pt>
                <c:pt idx="6">
                  <c:v>0.3644032663115464</c:v>
                </c:pt>
                <c:pt idx="7">
                  <c:v>0.35685741886007905</c:v>
                </c:pt>
                <c:pt idx="8">
                  <c:v>0.34982996760015783</c:v>
                </c:pt>
                <c:pt idx="9">
                  <c:v>0.34328938008964144</c:v>
                </c:pt>
                <c:pt idx="10">
                  <c:v>0.33719936590249566</c:v>
                </c:pt>
                <c:pt idx="11">
                  <c:v>0.33152299603462682</c:v>
                </c:pt>
                <c:pt idx="12">
                  <c:v>0.32622474996866063</c:v>
                </c:pt>
                <c:pt idx="13">
                  <c:v>0.32127146726503153</c:v>
                </c:pt>
                <c:pt idx="14">
                  <c:v>0.31663271281792177</c:v>
                </c:pt>
                <c:pt idx="15">
                  <c:v>0.31228083002342311</c:v>
                </c:pt>
                <c:pt idx="16">
                  <c:v>0.30819083273483838</c:v>
                </c:pt>
                <c:pt idx="17">
                  <c:v>0.30434021989970805</c:v>
                </c:pt>
                <c:pt idx="18">
                  <c:v>0.30070875951889947</c:v>
                </c:pt>
                <c:pt idx="19">
                  <c:v>0.29727826749725372</c:v>
                </c:pt>
                <c:pt idx="20">
                  <c:v>0.29403239491915867</c:v>
                </c:pt>
                <c:pt idx="21">
                  <c:v>0.29095643038844959</c:v>
                </c:pt>
                <c:pt idx="22">
                  <c:v>0.28803712014667121</c:v>
                </c:pt>
                <c:pt idx="23">
                  <c:v>0.28526250648835227</c:v>
                </c:pt>
                <c:pt idx="24">
                  <c:v>0.28262178380910691</c:v>
                </c:pt>
                <c:pt idx="25">
                  <c:v>0.28010517103131821</c:v>
                </c:pt>
                <c:pt idx="26">
                  <c:v>0.27770379890383745</c:v>
                </c:pt>
                <c:pt idx="27">
                  <c:v>0.27540961061839409</c:v>
                </c:pt>
                <c:pt idx="28">
                  <c:v>0.27321527423800229</c:v>
                </c:pt>
                <c:pt idx="29">
                  <c:v>0.2711141055392271</c:v>
                </c:pt>
                <c:pt idx="30">
                  <c:v>0.26910000000000001</c:v>
                </c:pt>
                <c:pt idx="31">
                  <c:v>0.26910000000000001</c:v>
                </c:pt>
                <c:pt idx="32">
                  <c:v>0.26910000000000001</c:v>
                </c:pt>
                <c:pt idx="33">
                  <c:v>0.26910000000000001</c:v>
                </c:pt>
                <c:pt idx="34">
                  <c:v>0.26910000000000001</c:v>
                </c:pt>
                <c:pt idx="35">
                  <c:v>0.26910000000000001</c:v>
                </c:pt>
                <c:pt idx="36">
                  <c:v>0.26910000000000001</c:v>
                </c:pt>
                <c:pt idx="37">
                  <c:v>0.26910000000000001</c:v>
                </c:pt>
                <c:pt idx="38">
                  <c:v>0.26910000000000001</c:v>
                </c:pt>
                <c:pt idx="39">
                  <c:v>0.26910000000000001</c:v>
                </c:pt>
                <c:pt idx="40">
                  <c:v>0.26910000000000001</c:v>
                </c:pt>
                <c:pt idx="41">
                  <c:v>0.26910000000000001</c:v>
                </c:pt>
                <c:pt idx="42">
                  <c:v>0.26910000000000001</c:v>
                </c:pt>
                <c:pt idx="43">
                  <c:v>0.26910000000000001</c:v>
                </c:pt>
                <c:pt idx="44">
                  <c:v>0.26910000000000001</c:v>
                </c:pt>
                <c:pt idx="45">
                  <c:v>0.26910000000000001</c:v>
                </c:pt>
                <c:pt idx="46">
                  <c:v>0.26910000000000001</c:v>
                </c:pt>
                <c:pt idx="47">
                  <c:v>0.26910000000000001</c:v>
                </c:pt>
                <c:pt idx="48">
                  <c:v>0.26910000000000001</c:v>
                </c:pt>
                <c:pt idx="49">
                  <c:v>0.26910000000000001</c:v>
                </c:pt>
                <c:pt idx="50">
                  <c:v>0.26910000000000001</c:v>
                </c:pt>
                <c:pt idx="51">
                  <c:v>0.26910000000000001</c:v>
                </c:pt>
                <c:pt idx="52">
                  <c:v>0.26910000000000001</c:v>
                </c:pt>
                <c:pt idx="53">
                  <c:v>0.26910000000000001</c:v>
                </c:pt>
                <c:pt idx="54">
                  <c:v>0.26910000000000001</c:v>
                </c:pt>
                <c:pt idx="55">
                  <c:v>0.26910000000000001</c:v>
                </c:pt>
                <c:pt idx="56">
                  <c:v>0.26910000000000001</c:v>
                </c:pt>
                <c:pt idx="57">
                  <c:v>0.26910000000000001</c:v>
                </c:pt>
                <c:pt idx="58">
                  <c:v>0.26910000000000001</c:v>
                </c:pt>
                <c:pt idx="59">
                  <c:v>0.26910000000000001</c:v>
                </c:pt>
                <c:pt idx="60">
                  <c:v>0.26910000000000001</c:v>
                </c:pt>
                <c:pt idx="61">
                  <c:v>0.26910000000000001</c:v>
                </c:pt>
                <c:pt idx="62">
                  <c:v>0.26910000000000001</c:v>
                </c:pt>
                <c:pt idx="63">
                  <c:v>0.26910000000000001</c:v>
                </c:pt>
                <c:pt idx="64">
                  <c:v>0.26910000000000001</c:v>
                </c:pt>
                <c:pt idx="65">
                  <c:v>0.26910000000000001</c:v>
                </c:pt>
                <c:pt idx="66">
                  <c:v>0.26910000000000001</c:v>
                </c:pt>
                <c:pt idx="67">
                  <c:v>0.26910000000000001</c:v>
                </c:pt>
                <c:pt idx="68">
                  <c:v>0.26910000000000001</c:v>
                </c:pt>
                <c:pt idx="69">
                  <c:v>0.26910000000000001</c:v>
                </c:pt>
                <c:pt idx="70">
                  <c:v>0.26910000000000001</c:v>
                </c:pt>
                <c:pt idx="71">
                  <c:v>0.26530985915492938</c:v>
                </c:pt>
                <c:pt idx="72">
                  <c:v>0.26162499999999983</c:v>
                </c:pt>
                <c:pt idx="73">
                  <c:v>0.2580410958904108</c:v>
                </c:pt>
                <c:pt idx="74">
                  <c:v>0.2545540540540539</c:v>
                </c:pt>
                <c:pt idx="75">
                  <c:v>0.25115999999999983</c:v>
                </c:pt>
                <c:pt idx="76">
                  <c:v>0.24785526315789458</c:v>
                </c:pt>
                <c:pt idx="77">
                  <c:v>0.24463636363636349</c:v>
                </c:pt>
                <c:pt idx="78">
                  <c:v>0.24149999999999983</c:v>
                </c:pt>
                <c:pt idx="79">
                  <c:v>0.23844303797468339</c:v>
                </c:pt>
                <c:pt idx="80">
                  <c:v>0.23546249999999985</c:v>
                </c:pt>
                <c:pt idx="81">
                  <c:v>0.2325555555555554</c:v>
                </c:pt>
                <c:pt idx="82">
                  <c:v>0.22971951219512179</c:v>
                </c:pt>
                <c:pt idx="83">
                  <c:v>0.2269518072289155</c:v>
                </c:pt>
                <c:pt idx="84">
                  <c:v>0.22424999999999987</c:v>
                </c:pt>
                <c:pt idx="85">
                  <c:v>0.2216117647058822</c:v>
                </c:pt>
                <c:pt idx="86">
                  <c:v>0.21903488372093008</c:v>
                </c:pt>
                <c:pt idx="87">
                  <c:v>0.21651724137931019</c:v>
                </c:pt>
                <c:pt idx="88">
                  <c:v>0.21405681818181801</c:v>
                </c:pt>
                <c:pt idx="89">
                  <c:v>0.21165168539325829</c:v>
                </c:pt>
                <c:pt idx="90">
                  <c:v>0.20929999999999985</c:v>
                </c:pt>
                <c:pt idx="91">
                  <c:v>0.20699999999999988</c:v>
                </c:pt>
                <c:pt idx="92">
                  <c:v>0.20474999999999988</c:v>
                </c:pt>
                <c:pt idx="93">
                  <c:v>0.20254838709677406</c:v>
                </c:pt>
                <c:pt idx="94">
                  <c:v>0.20039361702127648</c:v>
                </c:pt>
                <c:pt idx="95">
                  <c:v>0.19828421052631567</c:v>
                </c:pt>
                <c:pt idx="96">
                  <c:v>0.19621874999999989</c:v>
                </c:pt>
                <c:pt idx="97">
                  <c:v>0.19419587628865964</c:v>
                </c:pt>
                <c:pt idx="98">
                  <c:v>0.19221428571428556</c:v>
                </c:pt>
                <c:pt idx="99">
                  <c:v>0.19027272727272712</c:v>
                </c:pt>
                <c:pt idx="100">
                  <c:v>0.18836999999999987</c:v>
                </c:pt>
                <c:pt idx="101">
                  <c:v>0.18650495049504937</c:v>
                </c:pt>
                <c:pt idx="102">
                  <c:v>0.18467647058823514</c:v>
                </c:pt>
                <c:pt idx="103">
                  <c:v>0.18288349514563093</c:v>
                </c:pt>
                <c:pt idx="104">
                  <c:v>0.18112499999999987</c:v>
                </c:pt>
                <c:pt idx="105">
                  <c:v>0.17939999999999987</c:v>
                </c:pt>
                <c:pt idx="106">
                  <c:v>0.17770754716981119</c:v>
                </c:pt>
                <c:pt idx="107">
                  <c:v>0.1760467289719625</c:v>
                </c:pt>
                <c:pt idx="108">
                  <c:v>0.17441666666666655</c:v>
                </c:pt>
                <c:pt idx="109">
                  <c:v>0.17281651376146775</c:v>
                </c:pt>
                <c:pt idx="110">
                  <c:v>0.17124545454545442</c:v>
                </c:pt>
                <c:pt idx="111">
                  <c:v>0.16970270270270257</c:v>
                </c:pt>
                <c:pt idx="112">
                  <c:v>0.16818749999999988</c:v>
                </c:pt>
                <c:pt idx="113">
                  <c:v>0.16669911504424767</c:v>
                </c:pt>
                <c:pt idx="114">
                  <c:v>0.16523684210526304</c:v>
                </c:pt>
                <c:pt idx="115">
                  <c:v>0.16379999999999986</c:v>
                </c:pt>
                <c:pt idx="116">
                  <c:v>0.16238793103448265</c:v>
                </c:pt>
                <c:pt idx="117">
                  <c:v>0.16099999999999989</c:v>
                </c:pt>
                <c:pt idx="118">
                  <c:v>0.15963559322033885</c:v>
                </c:pt>
                <c:pt idx="119">
                  <c:v>0.15829411764705872</c:v>
                </c:pt>
                <c:pt idx="120">
                  <c:v>0.15697499999999989</c:v>
                </c:pt>
                <c:pt idx="121">
                  <c:v>0.15567768595041309</c:v>
                </c:pt>
                <c:pt idx="122">
                  <c:v>0.15440163934426218</c:v>
                </c:pt>
                <c:pt idx="123">
                  <c:v>0.15314634146341452</c:v>
                </c:pt>
                <c:pt idx="124">
                  <c:v>0.15191129032258055</c:v>
                </c:pt>
                <c:pt idx="125">
                  <c:v>0.15069599999999989</c:v>
                </c:pt>
                <c:pt idx="126">
                  <c:v>0.14949999999999988</c:v>
                </c:pt>
                <c:pt idx="127">
                  <c:v>0.14832283464566917</c:v>
                </c:pt>
                <c:pt idx="128">
                  <c:v>0.14716406249999989</c:v>
                </c:pt>
                <c:pt idx="129">
                  <c:v>0.1460232558139534</c:v>
                </c:pt>
                <c:pt idx="130">
                  <c:v>0.14489999999999989</c:v>
                </c:pt>
                <c:pt idx="131">
                  <c:v>0.14379389312977087</c:v>
                </c:pt>
                <c:pt idx="132">
                  <c:v>0.14270454545454536</c:v>
                </c:pt>
                <c:pt idx="133">
                  <c:v>0.14163157894736833</c:v>
                </c:pt>
                <c:pt idx="134">
                  <c:v>0.14057462686567154</c:v>
                </c:pt>
                <c:pt idx="135">
                  <c:v>0.13953333333333323</c:v>
                </c:pt>
                <c:pt idx="136">
                  <c:v>0.13850735294117636</c:v>
                </c:pt>
                <c:pt idx="137">
                  <c:v>0.13749635036496341</c:v>
                </c:pt>
                <c:pt idx="138">
                  <c:v>0.1364999999999999</c:v>
                </c:pt>
                <c:pt idx="139">
                  <c:v>0.13551798561151071</c:v>
                </c:pt>
                <c:pt idx="140">
                  <c:v>0.13454999999999989</c:v>
                </c:pt>
                <c:pt idx="141">
                  <c:v>0.13359574468085095</c:v>
                </c:pt>
                <c:pt idx="142">
                  <c:v>0.13265492957746469</c:v>
                </c:pt>
                <c:pt idx="143">
                  <c:v>0.13172727272727264</c:v>
                </c:pt>
                <c:pt idx="144">
                  <c:v>0.13081249999999989</c:v>
                </c:pt>
                <c:pt idx="145">
                  <c:v>0.12991034482758612</c:v>
                </c:pt>
                <c:pt idx="146">
                  <c:v>0.12902054794520537</c:v>
                </c:pt>
                <c:pt idx="147">
                  <c:v>0.12814285714285706</c:v>
                </c:pt>
                <c:pt idx="148">
                  <c:v>0.12727702702702692</c:v>
                </c:pt>
                <c:pt idx="149">
                  <c:v>0.1264228187919462</c:v>
                </c:pt>
                <c:pt idx="150">
                  <c:v>0.12557999999999991</c:v>
                </c:pt>
                <c:pt idx="151">
                  <c:v>0.12474834437086084</c:v>
                </c:pt>
                <c:pt idx="152">
                  <c:v>0.12392763157894728</c:v>
                </c:pt>
                <c:pt idx="153">
                  <c:v>0.12311764705882344</c:v>
                </c:pt>
                <c:pt idx="154">
                  <c:v>0.12231818181818173</c:v>
                </c:pt>
                <c:pt idx="155">
                  <c:v>0.12152903225806443</c:v>
                </c:pt>
                <c:pt idx="156">
                  <c:v>0.1207499999999999</c:v>
                </c:pt>
                <c:pt idx="157">
                  <c:v>0.11998089171974513</c:v>
                </c:pt>
                <c:pt idx="158">
                  <c:v>0.11922151898734168</c:v>
                </c:pt>
                <c:pt idx="159">
                  <c:v>0.11847169811320744</c:v>
                </c:pt>
                <c:pt idx="160">
                  <c:v>0.11773124999999991</c:v>
                </c:pt>
                <c:pt idx="161">
                  <c:v>0.11699999999999991</c:v>
                </c:pt>
                <c:pt idx="162">
                  <c:v>0.11627777777777769</c:v>
                </c:pt>
                <c:pt idx="163">
                  <c:v>0.11556441717791402</c:v>
                </c:pt>
                <c:pt idx="164">
                  <c:v>0.11485975609756088</c:v>
                </c:pt>
                <c:pt idx="165">
                  <c:v>0.11416363636363627</c:v>
                </c:pt>
                <c:pt idx="166">
                  <c:v>0.11347590361445774</c:v>
                </c:pt>
                <c:pt idx="167">
                  <c:v>0.11279640718562865</c:v>
                </c:pt>
                <c:pt idx="168">
                  <c:v>0.11212499999999992</c:v>
                </c:pt>
                <c:pt idx="169">
                  <c:v>0.11146153846153838</c:v>
                </c:pt>
                <c:pt idx="170">
                  <c:v>0.11080588235294109</c:v>
                </c:pt>
                <c:pt idx="171">
                  <c:v>0.11015789473684201</c:v>
                </c:pt>
                <c:pt idx="172">
                  <c:v>0.10951744186046503</c:v>
                </c:pt>
                <c:pt idx="173">
                  <c:v>0.10888439306358373</c:v>
                </c:pt>
                <c:pt idx="174">
                  <c:v>0.10825862068965508</c:v>
                </c:pt>
                <c:pt idx="175">
                  <c:v>0.10763999999999992</c:v>
                </c:pt>
                <c:pt idx="176">
                  <c:v>0.10702840909090899</c:v>
                </c:pt>
                <c:pt idx="177">
                  <c:v>0.10642372881355924</c:v>
                </c:pt>
                <c:pt idx="178">
                  <c:v>0.10582584269662913</c:v>
                </c:pt>
                <c:pt idx="179">
                  <c:v>0.1052346368715083</c:v>
                </c:pt>
                <c:pt idx="180">
                  <c:v>0.10464999999999991</c:v>
                </c:pt>
                <c:pt idx="181">
                  <c:v>0.10407182320441981</c:v>
                </c:pt>
                <c:pt idx="182">
                  <c:v>0.10349999999999991</c:v>
                </c:pt>
                <c:pt idx="183">
                  <c:v>0.10293442622950812</c:v>
                </c:pt>
                <c:pt idx="184">
                  <c:v>0.10237499999999992</c:v>
                </c:pt>
                <c:pt idx="185">
                  <c:v>0.10182162162162153</c:v>
                </c:pt>
                <c:pt idx="186">
                  <c:v>0.10127419354838701</c:v>
                </c:pt>
                <c:pt idx="187">
                  <c:v>0.10073262032085553</c:v>
                </c:pt>
                <c:pt idx="188">
                  <c:v>0.10019680851063822</c:v>
                </c:pt>
                <c:pt idx="189">
                  <c:v>9.9666666666666584E-2</c:v>
                </c:pt>
                <c:pt idx="190">
                  <c:v>9.9142105263157823E-2</c:v>
                </c:pt>
                <c:pt idx="191">
                  <c:v>9.8623036649214582E-2</c:v>
                </c:pt>
                <c:pt idx="192">
                  <c:v>9.8109374999999929E-2</c:v>
                </c:pt>
                <c:pt idx="193">
                  <c:v>9.7601036269429967E-2</c:v>
                </c:pt>
                <c:pt idx="194">
                  <c:v>9.7097938144329821E-2</c:v>
                </c:pt>
                <c:pt idx="195">
                  <c:v>9.6599999999999922E-2</c:v>
                </c:pt>
                <c:pt idx="196">
                  <c:v>9.6107142857142766E-2</c:v>
                </c:pt>
                <c:pt idx="197">
                  <c:v>9.5619289340101443E-2</c:v>
                </c:pt>
                <c:pt idx="198">
                  <c:v>9.5136363636363561E-2</c:v>
                </c:pt>
                <c:pt idx="199">
                  <c:v>9.4658291457286353E-2</c:v>
                </c:pt>
                <c:pt idx="200">
                  <c:v>9.4184999999999935E-2</c:v>
                </c:pt>
                <c:pt idx="201">
                  <c:v>9.3716417910447714E-2</c:v>
                </c:pt>
                <c:pt idx="202">
                  <c:v>9.3252475247524697E-2</c:v>
                </c:pt>
                <c:pt idx="203">
                  <c:v>9.2793103448275821E-2</c:v>
                </c:pt>
                <c:pt idx="204">
                  <c:v>9.2338235294117624E-2</c:v>
                </c:pt>
                <c:pt idx="205">
                  <c:v>9.1887804878048762E-2</c:v>
                </c:pt>
                <c:pt idx="206">
                  <c:v>9.1441747572815521E-2</c:v>
                </c:pt>
                <c:pt idx="207">
                  <c:v>9.0999999999999998E-2</c:v>
                </c:pt>
                <c:pt idx="208">
                  <c:v>9.0562500000000004E-2</c:v>
                </c:pt>
                <c:pt idx="209">
                  <c:v>9.0129186602870837E-2</c:v>
                </c:pt>
                <c:pt idx="210">
                  <c:v>8.970000000000003E-2</c:v>
                </c:pt>
                <c:pt idx="211">
                  <c:v>8.9274881516587717E-2</c:v>
                </c:pt>
                <c:pt idx="212">
                  <c:v>8.8853773584905704E-2</c:v>
                </c:pt>
                <c:pt idx="213">
                  <c:v>8.8436619718309906E-2</c:v>
                </c:pt>
                <c:pt idx="214">
                  <c:v>8.8023364485981373E-2</c:v>
                </c:pt>
                <c:pt idx="215">
                  <c:v>8.7613953488372157E-2</c:v>
                </c:pt>
                <c:pt idx="216">
                  <c:v>8.7208333333333415E-2</c:v>
                </c:pt>
                <c:pt idx="217">
                  <c:v>8.6806451612903318E-2</c:v>
                </c:pt>
                <c:pt idx="218">
                  <c:v>8.6408256880734044E-2</c:v>
                </c:pt>
                <c:pt idx="219">
                  <c:v>8.6013698630137095E-2</c:v>
                </c:pt>
                <c:pt idx="220">
                  <c:v>8.5622727272727378E-2</c:v>
                </c:pt>
                <c:pt idx="221">
                  <c:v>8.5235294117647173E-2</c:v>
                </c:pt>
                <c:pt idx="222">
                  <c:v>8.4851351351351467E-2</c:v>
                </c:pt>
                <c:pt idx="223">
                  <c:v>8.4470852017937345E-2</c:v>
                </c:pt>
                <c:pt idx="224">
                  <c:v>8.4093750000000134E-2</c:v>
                </c:pt>
                <c:pt idx="225">
                  <c:v>8.3720000000000155E-2</c:v>
                </c:pt>
                <c:pt idx="226">
                  <c:v>8.3349557522124043E-2</c:v>
                </c:pt>
                <c:pt idx="227">
                  <c:v>8.2982378854625699E-2</c:v>
                </c:pt>
                <c:pt idx="228">
                  <c:v>8.2618421052631744E-2</c:v>
                </c:pt>
                <c:pt idx="229">
                  <c:v>8.2257641921397548E-2</c:v>
                </c:pt>
                <c:pt idx="230">
                  <c:v>8.1900000000000167E-2</c:v>
                </c:pt>
                <c:pt idx="231">
                  <c:v>8.1545454545454726E-2</c:v>
                </c:pt>
                <c:pt idx="232">
                  <c:v>8.1193965517241576E-2</c:v>
                </c:pt>
                <c:pt idx="233">
                  <c:v>8.084549356223196E-2</c:v>
                </c:pt>
                <c:pt idx="234">
                  <c:v>8.0500000000000196E-2</c:v>
                </c:pt>
                <c:pt idx="235">
                  <c:v>8.0157446808510849E-2</c:v>
                </c:pt>
                <c:pt idx="236">
                  <c:v>7.9817796610169703E-2</c:v>
                </c:pt>
                <c:pt idx="237">
                  <c:v>7.9481012658228059E-2</c:v>
                </c:pt>
                <c:pt idx="238">
                  <c:v>7.914705882352964E-2</c:v>
                </c:pt>
                <c:pt idx="239">
                  <c:v>7.8815899581590174E-2</c:v>
                </c:pt>
                <c:pt idx="240">
                  <c:v>7.8487500000000238E-2</c:v>
                </c:pt>
                <c:pt idx="241">
                  <c:v>7.8161825726141304E-2</c:v>
                </c:pt>
                <c:pt idx="242">
                  <c:v>7.7838842975206851E-2</c:v>
                </c:pt>
                <c:pt idx="243">
                  <c:v>7.7518518518518764E-2</c:v>
                </c:pt>
                <c:pt idx="244">
                  <c:v>7.7200819672131396E-2</c:v>
                </c:pt>
                <c:pt idx="245">
                  <c:v>7.6885714285714543E-2</c:v>
                </c:pt>
                <c:pt idx="246">
                  <c:v>7.6573170731707565E-2</c:v>
                </c:pt>
                <c:pt idx="247">
                  <c:v>7.6263157894737102E-2</c:v>
                </c:pt>
                <c:pt idx="248">
                  <c:v>7.595564516129058E-2</c:v>
                </c:pt>
                <c:pt idx="249">
                  <c:v>7.565060240963882E-2</c:v>
                </c:pt>
                <c:pt idx="250">
                  <c:v>7.5348000000000276E-2</c:v>
                </c:pt>
                <c:pt idx="251">
                  <c:v>7.5047808764940521E-2</c:v>
                </c:pt>
                <c:pt idx="252">
                  <c:v>7.4750000000000288E-2</c:v>
                </c:pt>
                <c:pt idx="253">
                  <c:v>7.4454545454545745E-2</c:v>
                </c:pt>
                <c:pt idx="254">
                  <c:v>7.4161417322834933E-2</c:v>
                </c:pt>
                <c:pt idx="255">
                  <c:v>7.387058823529441E-2</c:v>
                </c:pt>
                <c:pt idx="256">
                  <c:v>7.3582031250000304E-2</c:v>
                </c:pt>
                <c:pt idx="257">
                  <c:v>7.3295719844358287E-2</c:v>
                </c:pt>
                <c:pt idx="258">
                  <c:v>7.3011627906977059E-2</c:v>
                </c:pt>
                <c:pt idx="259">
                  <c:v>7.2729729729730047E-2</c:v>
                </c:pt>
                <c:pt idx="260">
                  <c:v>7.2450000000000306E-2</c:v>
                </c:pt>
                <c:pt idx="261">
                  <c:v>7.2172413793103782E-2</c:v>
                </c:pt>
                <c:pt idx="262">
                  <c:v>7.1896946564885822E-2</c:v>
                </c:pt>
                <c:pt idx="263">
                  <c:v>7.1623574144487029E-2</c:v>
                </c:pt>
                <c:pt idx="264">
                  <c:v>7.1352272727273056E-2</c:v>
                </c:pt>
                <c:pt idx="265">
                  <c:v>7.1083018867924855E-2</c:v>
                </c:pt>
                <c:pt idx="266">
                  <c:v>7.0815789473684554E-2</c:v>
                </c:pt>
                <c:pt idx="267">
                  <c:v>7.0550561797753153E-2</c:v>
                </c:pt>
                <c:pt idx="268">
                  <c:v>7.028731343283616E-2</c:v>
                </c:pt>
                <c:pt idx="269">
                  <c:v>7.0026022304833055E-2</c:v>
                </c:pt>
                <c:pt idx="270">
                  <c:v>6.9766666666667004E-2</c:v>
                </c:pt>
                <c:pt idx="271">
                  <c:v>6.950922509225127E-2</c:v>
                </c:pt>
                <c:pt idx="272">
                  <c:v>6.9253676470588582E-2</c:v>
                </c:pt>
                <c:pt idx="273">
                  <c:v>6.9000000000000353E-2</c:v>
                </c:pt>
                <c:pt idx="274">
                  <c:v>6.8748175182482121E-2</c:v>
                </c:pt>
                <c:pt idx="275">
                  <c:v>6.849818181818218E-2</c:v>
                </c:pt>
                <c:pt idx="276">
                  <c:v>6.8250000000000366E-2</c:v>
                </c:pt>
                <c:pt idx="277">
                  <c:v>6.8003610108303622E-2</c:v>
                </c:pt>
                <c:pt idx="278">
                  <c:v>6.7758992805755772E-2</c:v>
                </c:pt>
                <c:pt idx="279">
                  <c:v>6.751612903225844E-2</c:v>
                </c:pt>
                <c:pt idx="280">
                  <c:v>6.7275000000000376E-2</c:v>
                </c:pt>
                <c:pt idx="281">
                  <c:v>6.703558718861248E-2</c:v>
                </c:pt>
                <c:pt idx="282">
                  <c:v>6.6797872340425918E-2</c:v>
                </c:pt>
                <c:pt idx="283">
                  <c:v>6.6561837455830775E-2</c:v>
                </c:pt>
                <c:pt idx="284">
                  <c:v>6.6327464788732776E-2</c:v>
                </c:pt>
                <c:pt idx="285">
                  <c:v>6.609473684210565E-2</c:v>
                </c:pt>
                <c:pt idx="286">
                  <c:v>6.5863636363636749E-2</c:v>
                </c:pt>
                <c:pt idx="287">
                  <c:v>6.5634146341463806E-2</c:v>
                </c:pt>
                <c:pt idx="288">
                  <c:v>6.5406250000000402E-2</c:v>
                </c:pt>
                <c:pt idx="289">
                  <c:v>6.5179930795848148E-2</c:v>
                </c:pt>
                <c:pt idx="290">
                  <c:v>6.4955172413793505E-2</c:v>
                </c:pt>
                <c:pt idx="291">
                  <c:v>6.4731958762886996E-2</c:v>
                </c:pt>
                <c:pt idx="292">
                  <c:v>6.4510273972603144E-2</c:v>
                </c:pt>
                <c:pt idx="293">
                  <c:v>6.429010238907891E-2</c:v>
                </c:pt>
                <c:pt idx="294">
                  <c:v>6.4071428571428973E-2</c:v>
                </c:pt>
                <c:pt idx="295">
                  <c:v>6.3854237288135995E-2</c:v>
                </c:pt>
                <c:pt idx="296">
                  <c:v>6.363851351351392E-2</c:v>
                </c:pt>
                <c:pt idx="297">
                  <c:v>6.3424242424242827E-2</c:v>
                </c:pt>
                <c:pt idx="298">
                  <c:v>6.321140939597357E-2</c:v>
                </c:pt>
                <c:pt idx="299">
                  <c:v>6.3000000000000417E-2</c:v>
                </c:pt>
                <c:pt idx="300">
                  <c:v>6.2790000000000415E-2</c:v>
                </c:pt>
              </c:numCache>
            </c:numRef>
          </c:yVal>
          <c:smooth val="1"/>
        </c:ser>
        <c:dLbls>
          <c:showLegendKey val="0"/>
          <c:showVal val="0"/>
          <c:showCatName val="0"/>
          <c:showSerName val="0"/>
          <c:showPercent val="0"/>
          <c:showBubbleSize val="0"/>
        </c:dLbls>
        <c:axId val="93657344"/>
        <c:axId val="102536320"/>
      </c:scatterChart>
      <c:valAx>
        <c:axId val="93657344"/>
        <c:scaling>
          <c:orientation val="minMax"/>
          <c:max val="3"/>
          <c:min val="0"/>
        </c:scaling>
        <c:delete val="0"/>
        <c:axPos val="b"/>
        <c:majorGridlines/>
        <c:minorGridlines/>
        <c:title>
          <c:tx>
            <c:rich>
              <a:bodyPr/>
              <a:lstStyle/>
              <a:p>
                <a:pPr>
                  <a:defRPr sz="1400"/>
                </a:pPr>
                <a:r>
                  <a:rPr lang="es-ES" sz="1400"/>
                  <a:t>Periodo T (seg)</a:t>
                </a:r>
              </a:p>
            </c:rich>
          </c:tx>
          <c:layout>
            <c:manualLayout>
              <c:xMode val="edge"/>
              <c:yMode val="edge"/>
              <c:x val="0.85815478661611"/>
              <c:y val="0.92480709379345993"/>
            </c:manualLayout>
          </c:layout>
          <c:overlay val="0"/>
        </c:title>
        <c:numFmt formatCode="0.00" sourceLinked="0"/>
        <c:majorTickMark val="none"/>
        <c:minorTickMark val="none"/>
        <c:tickLblPos val="nextTo"/>
        <c:crossAx val="102536320"/>
        <c:crosses val="autoZero"/>
        <c:crossBetween val="midCat"/>
        <c:majorUnit val="0.2"/>
        <c:minorUnit val="5.000000000000001E-2"/>
      </c:valAx>
      <c:valAx>
        <c:axId val="102536320"/>
        <c:scaling>
          <c:orientation val="minMax"/>
          <c:max val="1.5"/>
          <c:min val="0"/>
        </c:scaling>
        <c:delete val="0"/>
        <c:axPos val="l"/>
        <c:majorGridlines/>
        <c:title>
          <c:tx>
            <c:rich>
              <a:bodyPr rot="0" vert="horz"/>
              <a:lstStyle/>
              <a:p>
                <a:pPr>
                  <a:defRPr sz="1200"/>
                </a:pPr>
                <a:r>
                  <a:rPr lang="en-US" sz="1200"/>
                  <a:t>Ad</a:t>
                </a:r>
              </a:p>
            </c:rich>
          </c:tx>
          <c:layout>
            <c:manualLayout>
              <c:xMode val="edge"/>
              <c:yMode val="edge"/>
              <c:x val="5.3997917269914174E-2"/>
              <c:y val="4.3511618855927144E-2"/>
            </c:manualLayout>
          </c:layout>
          <c:overlay val="0"/>
        </c:title>
        <c:numFmt formatCode="#,##0.00" sourceLinked="0"/>
        <c:majorTickMark val="none"/>
        <c:minorTickMark val="none"/>
        <c:tickLblPos val="nextTo"/>
        <c:crossAx val="93657344"/>
        <c:crosses val="autoZero"/>
        <c:crossBetween val="midCat"/>
        <c:majorUnit val="0.1"/>
        <c:minorUnit val="2.0000000000000004E-2"/>
      </c:valAx>
    </c:plotArea>
    <c:legend>
      <c:legendPos val="b"/>
      <c:layout/>
      <c:overlay val="0"/>
      <c:txPr>
        <a:bodyPr/>
        <a:lstStyle/>
        <a:p>
          <a:pPr>
            <a:defRPr baseline="0">
              <a:latin typeface="Century Gothic" pitchFamily="34" charset="0"/>
            </a:defRPr>
          </a:pPr>
          <a:endParaRPr lang="es-VE"/>
        </a:p>
      </c:txPr>
    </c:legend>
    <c:plotVisOnly val="1"/>
    <c:dispBlanksAs val="gap"/>
    <c:showDLblsOverMax val="0"/>
  </c:chart>
  <c:spPr>
    <a:ln cap="sq"/>
    <a:scene3d>
      <a:camera prst="orthographicFront"/>
      <a:lightRig rig="threePt" dir="t"/>
    </a:scene3d>
    <a:sp3d>
      <a:bevelT/>
    </a:sp3d>
  </c:spPr>
  <c:printSettings>
    <c:headerFooter/>
    <c:pageMargins b="0.75000000000000544" l="0.70000000000000062" r="0.70000000000000062" t="0.75000000000000544" header="0.30000000000000032" footer="0.30000000000000032"/>
    <c:pageSetup paperSize="9"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V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t>ESPECTROS</a:t>
            </a:r>
          </a:p>
        </c:rich>
      </c:tx>
      <c:layout>
        <c:manualLayout>
          <c:xMode val="edge"/>
          <c:yMode val="edge"/>
          <c:x val="0.40243020310821598"/>
          <c:y val="1.1782081610027553E-2"/>
        </c:manualLayout>
      </c:layout>
      <c:overlay val="0"/>
    </c:title>
    <c:autoTitleDeleted val="0"/>
    <c:plotArea>
      <c:layout>
        <c:manualLayout>
          <c:layoutTarget val="inner"/>
          <c:xMode val="edge"/>
          <c:yMode val="edge"/>
          <c:x val="8.3689257240842391E-2"/>
          <c:y val="9.1901843313597048E-2"/>
          <c:w val="0.87067674934793737"/>
          <c:h val="0.78862774287836568"/>
        </c:manualLayout>
      </c:layout>
      <c:scatterChart>
        <c:scatterStyle val="smoothMarker"/>
        <c:varyColors val="0"/>
        <c:ser>
          <c:idx val="0"/>
          <c:order val="0"/>
          <c:tx>
            <c:v>Espectro de Respuesta</c:v>
          </c:tx>
          <c:spPr>
            <a:ln>
              <a:solidFill>
                <a:schemeClr val="tx2"/>
              </a:solidFill>
            </a:ln>
          </c:spPr>
          <c:marker>
            <c:symbol val="none"/>
          </c:marker>
          <c:xVal>
            <c:numRef>
              <c:f>Espect1!$L$49:$L$349</c:f>
              <c:numCache>
                <c:formatCode>#,##0.0000</c:formatCode>
                <c:ptCount val="301"/>
                <c:pt idx="0">
                  <c:v>0</c:v>
                </c:pt>
                <c:pt idx="1">
                  <c:v>0.01</c:v>
                </c:pt>
                <c:pt idx="2">
                  <c:v>0.02</c:v>
                </c:pt>
                <c:pt idx="3">
                  <c:v>0.03</c:v>
                </c:pt>
                <c:pt idx="4">
                  <c:v>0.04</c:v>
                </c:pt>
                <c:pt idx="5">
                  <c:v>0.05</c:v>
                </c:pt>
                <c:pt idx="6">
                  <c:v>6.0000000000000005E-2</c:v>
                </c:pt>
                <c:pt idx="7">
                  <c:v>7.0000000000000007E-2</c:v>
                </c:pt>
                <c:pt idx="8">
                  <c:v>0.08</c:v>
                </c:pt>
                <c:pt idx="9">
                  <c:v>0.09</c:v>
                </c:pt>
                <c:pt idx="10">
                  <c:v>9.9999999999999992E-2</c:v>
                </c:pt>
                <c:pt idx="11">
                  <c:v>0.10999999999999999</c:v>
                </c:pt>
                <c:pt idx="12">
                  <c:v>0.11999999999999998</c:v>
                </c:pt>
                <c:pt idx="13">
                  <c:v>0.12999999999999998</c:v>
                </c:pt>
                <c:pt idx="14">
                  <c:v>0.13999999999999999</c:v>
                </c:pt>
                <c:pt idx="15">
                  <c:v>0.15</c:v>
                </c:pt>
                <c:pt idx="16">
                  <c:v>0.16</c:v>
                </c:pt>
                <c:pt idx="17">
                  <c:v>0.17</c:v>
                </c:pt>
                <c:pt idx="18">
                  <c:v>0.18000000000000002</c:v>
                </c:pt>
                <c:pt idx="19">
                  <c:v>0.19000000000000003</c:v>
                </c:pt>
                <c:pt idx="20">
                  <c:v>0.20000000000000004</c:v>
                </c:pt>
                <c:pt idx="21">
                  <c:v>0.21000000000000005</c:v>
                </c:pt>
                <c:pt idx="22">
                  <c:v>0.22000000000000006</c:v>
                </c:pt>
                <c:pt idx="23">
                  <c:v>0.23000000000000007</c:v>
                </c:pt>
                <c:pt idx="24">
                  <c:v>0.24000000000000007</c:v>
                </c:pt>
                <c:pt idx="25">
                  <c:v>0.25000000000000006</c:v>
                </c:pt>
                <c:pt idx="26">
                  <c:v>0.26000000000000006</c:v>
                </c:pt>
                <c:pt idx="27">
                  <c:v>0.27000000000000007</c:v>
                </c:pt>
                <c:pt idx="28">
                  <c:v>0.28000000000000008</c:v>
                </c:pt>
                <c:pt idx="29">
                  <c:v>0.29000000000000009</c:v>
                </c:pt>
                <c:pt idx="30">
                  <c:v>0.3000000000000001</c:v>
                </c:pt>
                <c:pt idx="31">
                  <c:v>0.31000000000000011</c:v>
                </c:pt>
                <c:pt idx="32">
                  <c:v>0.32000000000000012</c:v>
                </c:pt>
                <c:pt idx="33">
                  <c:v>0.33000000000000013</c:v>
                </c:pt>
                <c:pt idx="34">
                  <c:v>0.34000000000000014</c:v>
                </c:pt>
                <c:pt idx="35">
                  <c:v>0.35000000000000014</c:v>
                </c:pt>
                <c:pt idx="36">
                  <c:v>0.36000000000000015</c:v>
                </c:pt>
                <c:pt idx="37">
                  <c:v>0.37000000000000016</c:v>
                </c:pt>
                <c:pt idx="38">
                  <c:v>0.38000000000000017</c:v>
                </c:pt>
                <c:pt idx="39">
                  <c:v>0.39000000000000018</c:v>
                </c:pt>
                <c:pt idx="40">
                  <c:v>0.40000000000000019</c:v>
                </c:pt>
                <c:pt idx="41">
                  <c:v>0.4100000000000002</c:v>
                </c:pt>
                <c:pt idx="42">
                  <c:v>0.42000000000000021</c:v>
                </c:pt>
                <c:pt idx="43">
                  <c:v>0.43000000000000022</c:v>
                </c:pt>
                <c:pt idx="44">
                  <c:v>0.44000000000000022</c:v>
                </c:pt>
                <c:pt idx="45">
                  <c:v>0.45000000000000023</c:v>
                </c:pt>
                <c:pt idx="46">
                  <c:v>0.46000000000000024</c:v>
                </c:pt>
                <c:pt idx="47">
                  <c:v>0.47000000000000025</c:v>
                </c:pt>
                <c:pt idx="48">
                  <c:v>0.48000000000000026</c:v>
                </c:pt>
                <c:pt idx="49">
                  <c:v>0.49000000000000027</c:v>
                </c:pt>
                <c:pt idx="50">
                  <c:v>0.50000000000000022</c:v>
                </c:pt>
                <c:pt idx="51">
                  <c:v>0.51000000000000023</c:v>
                </c:pt>
                <c:pt idx="52">
                  <c:v>0.52000000000000024</c:v>
                </c:pt>
                <c:pt idx="53">
                  <c:v>0.53000000000000025</c:v>
                </c:pt>
                <c:pt idx="54">
                  <c:v>0.54000000000000026</c:v>
                </c:pt>
                <c:pt idx="55">
                  <c:v>0.55000000000000027</c:v>
                </c:pt>
                <c:pt idx="56">
                  <c:v>0.56000000000000028</c:v>
                </c:pt>
                <c:pt idx="57">
                  <c:v>0.57000000000000028</c:v>
                </c:pt>
                <c:pt idx="58">
                  <c:v>0.58000000000000029</c:v>
                </c:pt>
                <c:pt idx="59">
                  <c:v>0.5900000000000003</c:v>
                </c:pt>
                <c:pt idx="60">
                  <c:v>0.60000000000000031</c:v>
                </c:pt>
                <c:pt idx="61">
                  <c:v>0.61000000000000032</c:v>
                </c:pt>
                <c:pt idx="62">
                  <c:v>0.62000000000000033</c:v>
                </c:pt>
                <c:pt idx="63">
                  <c:v>0.63000000000000034</c:v>
                </c:pt>
                <c:pt idx="64">
                  <c:v>0.64000000000000035</c:v>
                </c:pt>
                <c:pt idx="65">
                  <c:v>0.65000000000000036</c:v>
                </c:pt>
                <c:pt idx="66">
                  <c:v>0.66000000000000036</c:v>
                </c:pt>
                <c:pt idx="67">
                  <c:v>0.67000000000000037</c:v>
                </c:pt>
                <c:pt idx="68">
                  <c:v>0.68000000000000038</c:v>
                </c:pt>
                <c:pt idx="69">
                  <c:v>0.69000000000000039</c:v>
                </c:pt>
                <c:pt idx="70">
                  <c:v>0.7000000000000004</c:v>
                </c:pt>
                <c:pt idx="71">
                  <c:v>0.71000000000000041</c:v>
                </c:pt>
                <c:pt idx="72">
                  <c:v>0.72000000000000042</c:v>
                </c:pt>
                <c:pt idx="73">
                  <c:v>0.73000000000000043</c:v>
                </c:pt>
                <c:pt idx="74">
                  <c:v>0.74000000000000044</c:v>
                </c:pt>
                <c:pt idx="75">
                  <c:v>0.75000000000000044</c:v>
                </c:pt>
                <c:pt idx="76">
                  <c:v>0.76000000000000045</c:v>
                </c:pt>
                <c:pt idx="77">
                  <c:v>0.77000000000000046</c:v>
                </c:pt>
                <c:pt idx="78">
                  <c:v>0.78000000000000047</c:v>
                </c:pt>
                <c:pt idx="79">
                  <c:v>0.79000000000000048</c:v>
                </c:pt>
                <c:pt idx="80">
                  <c:v>0.80000000000000049</c:v>
                </c:pt>
                <c:pt idx="81">
                  <c:v>0.8100000000000005</c:v>
                </c:pt>
                <c:pt idx="82">
                  <c:v>0.82000000000000051</c:v>
                </c:pt>
                <c:pt idx="83">
                  <c:v>0.83000000000000052</c:v>
                </c:pt>
                <c:pt idx="84">
                  <c:v>0.84000000000000052</c:v>
                </c:pt>
                <c:pt idx="85">
                  <c:v>0.85000000000000053</c:v>
                </c:pt>
                <c:pt idx="86">
                  <c:v>0.86000000000000054</c:v>
                </c:pt>
                <c:pt idx="87">
                  <c:v>0.87000000000000055</c:v>
                </c:pt>
                <c:pt idx="88">
                  <c:v>0.88000000000000056</c:v>
                </c:pt>
                <c:pt idx="89">
                  <c:v>0.89000000000000057</c:v>
                </c:pt>
                <c:pt idx="90">
                  <c:v>0.90000000000000058</c:v>
                </c:pt>
                <c:pt idx="91">
                  <c:v>0.91000000000000059</c:v>
                </c:pt>
                <c:pt idx="92">
                  <c:v>0.9200000000000006</c:v>
                </c:pt>
                <c:pt idx="93">
                  <c:v>0.9300000000000006</c:v>
                </c:pt>
                <c:pt idx="94">
                  <c:v>0.94000000000000061</c:v>
                </c:pt>
                <c:pt idx="95">
                  <c:v>0.95000000000000062</c:v>
                </c:pt>
                <c:pt idx="96">
                  <c:v>0.96000000000000063</c:v>
                </c:pt>
                <c:pt idx="97">
                  <c:v>0.97000000000000064</c:v>
                </c:pt>
                <c:pt idx="98">
                  <c:v>0.98000000000000065</c:v>
                </c:pt>
                <c:pt idx="99">
                  <c:v>0.99000000000000066</c:v>
                </c:pt>
                <c:pt idx="100">
                  <c:v>1.0000000000000007</c:v>
                </c:pt>
                <c:pt idx="101">
                  <c:v>1.0100000000000007</c:v>
                </c:pt>
                <c:pt idx="102">
                  <c:v>1.0200000000000007</c:v>
                </c:pt>
                <c:pt idx="103">
                  <c:v>1.0300000000000007</c:v>
                </c:pt>
                <c:pt idx="104">
                  <c:v>1.0400000000000007</c:v>
                </c:pt>
                <c:pt idx="105">
                  <c:v>1.0500000000000007</c:v>
                </c:pt>
                <c:pt idx="106">
                  <c:v>1.0600000000000007</c:v>
                </c:pt>
                <c:pt idx="107">
                  <c:v>1.0700000000000007</c:v>
                </c:pt>
                <c:pt idx="108">
                  <c:v>1.0800000000000007</c:v>
                </c:pt>
                <c:pt idx="109">
                  <c:v>1.0900000000000007</c:v>
                </c:pt>
                <c:pt idx="110">
                  <c:v>1.1000000000000008</c:v>
                </c:pt>
                <c:pt idx="111">
                  <c:v>1.1100000000000008</c:v>
                </c:pt>
                <c:pt idx="112">
                  <c:v>1.1200000000000008</c:v>
                </c:pt>
                <c:pt idx="113">
                  <c:v>1.1300000000000008</c:v>
                </c:pt>
                <c:pt idx="114">
                  <c:v>1.1400000000000008</c:v>
                </c:pt>
                <c:pt idx="115">
                  <c:v>1.1500000000000008</c:v>
                </c:pt>
                <c:pt idx="116">
                  <c:v>1.1600000000000008</c:v>
                </c:pt>
                <c:pt idx="117">
                  <c:v>1.1700000000000008</c:v>
                </c:pt>
                <c:pt idx="118">
                  <c:v>1.1800000000000008</c:v>
                </c:pt>
                <c:pt idx="119">
                  <c:v>1.1900000000000008</c:v>
                </c:pt>
                <c:pt idx="120">
                  <c:v>1.2000000000000008</c:v>
                </c:pt>
                <c:pt idx="121">
                  <c:v>1.2100000000000009</c:v>
                </c:pt>
                <c:pt idx="122">
                  <c:v>1.2200000000000009</c:v>
                </c:pt>
                <c:pt idx="123">
                  <c:v>1.2300000000000009</c:v>
                </c:pt>
                <c:pt idx="124">
                  <c:v>1.2400000000000009</c:v>
                </c:pt>
                <c:pt idx="125">
                  <c:v>1.2500000000000009</c:v>
                </c:pt>
                <c:pt idx="126">
                  <c:v>1.2600000000000009</c:v>
                </c:pt>
                <c:pt idx="127">
                  <c:v>1.2700000000000009</c:v>
                </c:pt>
                <c:pt idx="128">
                  <c:v>1.2800000000000009</c:v>
                </c:pt>
                <c:pt idx="129">
                  <c:v>1.2900000000000009</c:v>
                </c:pt>
                <c:pt idx="130">
                  <c:v>1.3000000000000009</c:v>
                </c:pt>
                <c:pt idx="131">
                  <c:v>1.3100000000000009</c:v>
                </c:pt>
                <c:pt idx="132">
                  <c:v>1.320000000000001</c:v>
                </c:pt>
                <c:pt idx="133">
                  <c:v>1.330000000000001</c:v>
                </c:pt>
                <c:pt idx="134">
                  <c:v>1.340000000000001</c:v>
                </c:pt>
                <c:pt idx="135">
                  <c:v>1.350000000000001</c:v>
                </c:pt>
                <c:pt idx="136">
                  <c:v>1.360000000000001</c:v>
                </c:pt>
                <c:pt idx="137">
                  <c:v>1.370000000000001</c:v>
                </c:pt>
                <c:pt idx="138">
                  <c:v>1.380000000000001</c:v>
                </c:pt>
                <c:pt idx="139">
                  <c:v>1.390000000000001</c:v>
                </c:pt>
                <c:pt idx="140">
                  <c:v>1.400000000000001</c:v>
                </c:pt>
                <c:pt idx="141">
                  <c:v>1.410000000000001</c:v>
                </c:pt>
                <c:pt idx="142">
                  <c:v>1.420000000000001</c:v>
                </c:pt>
                <c:pt idx="143">
                  <c:v>1.430000000000001</c:v>
                </c:pt>
                <c:pt idx="144">
                  <c:v>1.4400000000000011</c:v>
                </c:pt>
                <c:pt idx="145">
                  <c:v>1.4500000000000011</c:v>
                </c:pt>
                <c:pt idx="146">
                  <c:v>1.4600000000000011</c:v>
                </c:pt>
                <c:pt idx="147">
                  <c:v>1.4700000000000011</c:v>
                </c:pt>
                <c:pt idx="148">
                  <c:v>1.4800000000000011</c:v>
                </c:pt>
                <c:pt idx="149">
                  <c:v>1.4900000000000011</c:v>
                </c:pt>
                <c:pt idx="150">
                  <c:v>1.5000000000000011</c:v>
                </c:pt>
                <c:pt idx="151">
                  <c:v>1.5100000000000011</c:v>
                </c:pt>
                <c:pt idx="152">
                  <c:v>1.5200000000000011</c:v>
                </c:pt>
                <c:pt idx="153">
                  <c:v>1.5300000000000011</c:v>
                </c:pt>
                <c:pt idx="154">
                  <c:v>1.5400000000000011</c:v>
                </c:pt>
                <c:pt idx="155">
                  <c:v>1.5500000000000012</c:v>
                </c:pt>
                <c:pt idx="156">
                  <c:v>1.5600000000000012</c:v>
                </c:pt>
                <c:pt idx="157">
                  <c:v>1.5700000000000012</c:v>
                </c:pt>
                <c:pt idx="158">
                  <c:v>1.5800000000000012</c:v>
                </c:pt>
                <c:pt idx="159">
                  <c:v>1.5900000000000012</c:v>
                </c:pt>
                <c:pt idx="160">
                  <c:v>1.6000000000000012</c:v>
                </c:pt>
                <c:pt idx="161">
                  <c:v>1.6100000000000012</c:v>
                </c:pt>
                <c:pt idx="162">
                  <c:v>1.6200000000000012</c:v>
                </c:pt>
                <c:pt idx="163">
                  <c:v>1.6300000000000012</c:v>
                </c:pt>
                <c:pt idx="164">
                  <c:v>1.6400000000000012</c:v>
                </c:pt>
                <c:pt idx="165">
                  <c:v>1.6500000000000012</c:v>
                </c:pt>
                <c:pt idx="166">
                  <c:v>1.6600000000000013</c:v>
                </c:pt>
                <c:pt idx="167">
                  <c:v>1.6700000000000013</c:v>
                </c:pt>
                <c:pt idx="168">
                  <c:v>1.6800000000000013</c:v>
                </c:pt>
                <c:pt idx="169">
                  <c:v>1.6900000000000013</c:v>
                </c:pt>
                <c:pt idx="170">
                  <c:v>1.7000000000000013</c:v>
                </c:pt>
                <c:pt idx="171">
                  <c:v>1.7100000000000013</c:v>
                </c:pt>
                <c:pt idx="172">
                  <c:v>1.7200000000000013</c:v>
                </c:pt>
                <c:pt idx="173">
                  <c:v>1.7300000000000013</c:v>
                </c:pt>
                <c:pt idx="174">
                  <c:v>1.7400000000000013</c:v>
                </c:pt>
                <c:pt idx="175">
                  <c:v>1.7500000000000013</c:v>
                </c:pt>
                <c:pt idx="176">
                  <c:v>1.7600000000000013</c:v>
                </c:pt>
                <c:pt idx="177">
                  <c:v>1.7700000000000014</c:v>
                </c:pt>
                <c:pt idx="178">
                  <c:v>1.7800000000000014</c:v>
                </c:pt>
                <c:pt idx="179">
                  <c:v>1.7900000000000014</c:v>
                </c:pt>
                <c:pt idx="180">
                  <c:v>1.8000000000000014</c:v>
                </c:pt>
                <c:pt idx="181">
                  <c:v>1.8100000000000014</c:v>
                </c:pt>
                <c:pt idx="182">
                  <c:v>1.8200000000000014</c:v>
                </c:pt>
                <c:pt idx="183">
                  <c:v>1.8300000000000014</c:v>
                </c:pt>
                <c:pt idx="184">
                  <c:v>1.8400000000000014</c:v>
                </c:pt>
                <c:pt idx="185">
                  <c:v>1.8500000000000014</c:v>
                </c:pt>
                <c:pt idx="186">
                  <c:v>1.8600000000000014</c:v>
                </c:pt>
                <c:pt idx="187">
                  <c:v>1.8700000000000014</c:v>
                </c:pt>
                <c:pt idx="188">
                  <c:v>1.8800000000000014</c:v>
                </c:pt>
                <c:pt idx="189">
                  <c:v>1.8900000000000015</c:v>
                </c:pt>
                <c:pt idx="190">
                  <c:v>1.9000000000000015</c:v>
                </c:pt>
                <c:pt idx="191">
                  <c:v>1.9100000000000015</c:v>
                </c:pt>
                <c:pt idx="192">
                  <c:v>1.9200000000000015</c:v>
                </c:pt>
                <c:pt idx="193">
                  <c:v>1.9300000000000015</c:v>
                </c:pt>
                <c:pt idx="194">
                  <c:v>1.9400000000000015</c:v>
                </c:pt>
                <c:pt idx="195">
                  <c:v>1.9500000000000015</c:v>
                </c:pt>
                <c:pt idx="196">
                  <c:v>1.9600000000000015</c:v>
                </c:pt>
                <c:pt idx="197">
                  <c:v>1.9700000000000015</c:v>
                </c:pt>
                <c:pt idx="198">
                  <c:v>1.9800000000000015</c:v>
                </c:pt>
                <c:pt idx="199">
                  <c:v>1.9900000000000015</c:v>
                </c:pt>
                <c:pt idx="200">
                  <c:v>2.0000000000000013</c:v>
                </c:pt>
                <c:pt idx="201">
                  <c:v>2.0100000000000011</c:v>
                </c:pt>
                <c:pt idx="202">
                  <c:v>2.0200000000000009</c:v>
                </c:pt>
                <c:pt idx="203">
                  <c:v>2.0300000000000007</c:v>
                </c:pt>
                <c:pt idx="204">
                  <c:v>2.0400000000000005</c:v>
                </c:pt>
                <c:pt idx="205">
                  <c:v>2.0500000000000003</c:v>
                </c:pt>
                <c:pt idx="206">
                  <c:v>2.06</c:v>
                </c:pt>
                <c:pt idx="207">
                  <c:v>2.0699999999999998</c:v>
                </c:pt>
                <c:pt idx="208">
                  <c:v>2.0799999999999996</c:v>
                </c:pt>
                <c:pt idx="209">
                  <c:v>2.0899999999999994</c:v>
                </c:pt>
                <c:pt idx="210">
                  <c:v>2.0999999999999992</c:v>
                </c:pt>
                <c:pt idx="211">
                  <c:v>2.109999999999999</c:v>
                </c:pt>
                <c:pt idx="212">
                  <c:v>2.1199999999999988</c:v>
                </c:pt>
                <c:pt idx="213">
                  <c:v>2.1299999999999986</c:v>
                </c:pt>
                <c:pt idx="214">
                  <c:v>2.1399999999999983</c:v>
                </c:pt>
                <c:pt idx="215">
                  <c:v>2.1499999999999981</c:v>
                </c:pt>
                <c:pt idx="216">
                  <c:v>2.1599999999999979</c:v>
                </c:pt>
                <c:pt idx="217">
                  <c:v>2.1699999999999977</c:v>
                </c:pt>
                <c:pt idx="218">
                  <c:v>2.1799999999999975</c:v>
                </c:pt>
                <c:pt idx="219">
                  <c:v>2.1899999999999973</c:v>
                </c:pt>
                <c:pt idx="220">
                  <c:v>2.1999999999999971</c:v>
                </c:pt>
                <c:pt idx="221">
                  <c:v>2.2099999999999969</c:v>
                </c:pt>
                <c:pt idx="222">
                  <c:v>2.2199999999999966</c:v>
                </c:pt>
                <c:pt idx="223">
                  <c:v>2.2299999999999964</c:v>
                </c:pt>
                <c:pt idx="224">
                  <c:v>2.2399999999999962</c:v>
                </c:pt>
                <c:pt idx="225">
                  <c:v>2.249999999999996</c:v>
                </c:pt>
                <c:pt idx="226">
                  <c:v>2.2599999999999958</c:v>
                </c:pt>
                <c:pt idx="227">
                  <c:v>2.2699999999999956</c:v>
                </c:pt>
                <c:pt idx="228">
                  <c:v>2.2799999999999954</c:v>
                </c:pt>
                <c:pt idx="229">
                  <c:v>2.2899999999999952</c:v>
                </c:pt>
                <c:pt idx="230">
                  <c:v>2.2999999999999949</c:v>
                </c:pt>
                <c:pt idx="231">
                  <c:v>2.3099999999999947</c:v>
                </c:pt>
                <c:pt idx="232">
                  <c:v>2.3199999999999945</c:v>
                </c:pt>
                <c:pt idx="233">
                  <c:v>2.3299999999999943</c:v>
                </c:pt>
                <c:pt idx="234">
                  <c:v>2.3399999999999941</c:v>
                </c:pt>
                <c:pt idx="235">
                  <c:v>2.3499999999999939</c:v>
                </c:pt>
                <c:pt idx="236">
                  <c:v>2.3599999999999937</c:v>
                </c:pt>
                <c:pt idx="237">
                  <c:v>2.3699999999999934</c:v>
                </c:pt>
                <c:pt idx="238">
                  <c:v>2.3799999999999932</c:v>
                </c:pt>
                <c:pt idx="239">
                  <c:v>2.389999999999993</c:v>
                </c:pt>
                <c:pt idx="240">
                  <c:v>2.3999999999999928</c:v>
                </c:pt>
                <c:pt idx="241">
                  <c:v>2.4099999999999926</c:v>
                </c:pt>
                <c:pt idx="242">
                  <c:v>2.4199999999999924</c:v>
                </c:pt>
                <c:pt idx="243">
                  <c:v>2.4299999999999922</c:v>
                </c:pt>
                <c:pt idx="244">
                  <c:v>2.439999999999992</c:v>
                </c:pt>
                <c:pt idx="245">
                  <c:v>2.4499999999999917</c:v>
                </c:pt>
                <c:pt idx="246">
                  <c:v>2.4599999999999915</c:v>
                </c:pt>
                <c:pt idx="247">
                  <c:v>2.4699999999999913</c:v>
                </c:pt>
                <c:pt idx="248">
                  <c:v>2.4799999999999911</c:v>
                </c:pt>
                <c:pt idx="249">
                  <c:v>2.4899999999999909</c:v>
                </c:pt>
                <c:pt idx="250">
                  <c:v>2.4999999999999907</c:v>
                </c:pt>
                <c:pt idx="251">
                  <c:v>2.5099999999999905</c:v>
                </c:pt>
                <c:pt idx="252">
                  <c:v>2.5199999999999902</c:v>
                </c:pt>
                <c:pt idx="253">
                  <c:v>2.52999999999999</c:v>
                </c:pt>
                <c:pt idx="254">
                  <c:v>2.5399999999999898</c:v>
                </c:pt>
                <c:pt idx="255">
                  <c:v>2.5499999999999896</c:v>
                </c:pt>
                <c:pt idx="256">
                  <c:v>2.5599999999999894</c:v>
                </c:pt>
                <c:pt idx="257">
                  <c:v>2.5699999999999892</c:v>
                </c:pt>
                <c:pt idx="258">
                  <c:v>2.579999999999989</c:v>
                </c:pt>
                <c:pt idx="259">
                  <c:v>2.5899999999999888</c:v>
                </c:pt>
                <c:pt idx="260">
                  <c:v>2.5999999999999885</c:v>
                </c:pt>
                <c:pt idx="261">
                  <c:v>2.6099999999999883</c:v>
                </c:pt>
                <c:pt idx="262">
                  <c:v>2.6199999999999881</c:v>
                </c:pt>
                <c:pt idx="263">
                  <c:v>2.6299999999999879</c:v>
                </c:pt>
                <c:pt idx="264">
                  <c:v>2.6399999999999877</c:v>
                </c:pt>
                <c:pt idx="265">
                  <c:v>2.6499999999999875</c:v>
                </c:pt>
                <c:pt idx="266">
                  <c:v>2.6599999999999873</c:v>
                </c:pt>
                <c:pt idx="267">
                  <c:v>2.6699999999999871</c:v>
                </c:pt>
                <c:pt idx="268">
                  <c:v>2.6799999999999868</c:v>
                </c:pt>
                <c:pt idx="269">
                  <c:v>2.6899999999999866</c:v>
                </c:pt>
                <c:pt idx="270">
                  <c:v>2.6999999999999864</c:v>
                </c:pt>
                <c:pt idx="271">
                  <c:v>2.7099999999999862</c:v>
                </c:pt>
                <c:pt idx="272">
                  <c:v>2.719999999999986</c:v>
                </c:pt>
                <c:pt idx="273">
                  <c:v>2.7299999999999858</c:v>
                </c:pt>
                <c:pt idx="274">
                  <c:v>2.7399999999999856</c:v>
                </c:pt>
                <c:pt idx="275">
                  <c:v>2.7499999999999853</c:v>
                </c:pt>
                <c:pt idx="276">
                  <c:v>2.7599999999999851</c:v>
                </c:pt>
                <c:pt idx="277">
                  <c:v>2.7699999999999849</c:v>
                </c:pt>
                <c:pt idx="278">
                  <c:v>2.7799999999999847</c:v>
                </c:pt>
                <c:pt idx="279">
                  <c:v>2.7899999999999845</c:v>
                </c:pt>
                <c:pt idx="280">
                  <c:v>2.7999999999999843</c:v>
                </c:pt>
                <c:pt idx="281">
                  <c:v>2.8099999999999841</c:v>
                </c:pt>
                <c:pt idx="282">
                  <c:v>2.8199999999999839</c:v>
                </c:pt>
                <c:pt idx="283">
                  <c:v>2.8299999999999836</c:v>
                </c:pt>
                <c:pt idx="284">
                  <c:v>2.8399999999999834</c:v>
                </c:pt>
                <c:pt idx="285">
                  <c:v>2.8499999999999832</c:v>
                </c:pt>
                <c:pt idx="286">
                  <c:v>2.859999999999983</c:v>
                </c:pt>
                <c:pt idx="287">
                  <c:v>2.8699999999999828</c:v>
                </c:pt>
                <c:pt idx="288">
                  <c:v>2.8799999999999826</c:v>
                </c:pt>
                <c:pt idx="289">
                  <c:v>2.8899999999999824</c:v>
                </c:pt>
                <c:pt idx="290">
                  <c:v>2.8999999999999821</c:v>
                </c:pt>
                <c:pt idx="291">
                  <c:v>2.9099999999999819</c:v>
                </c:pt>
                <c:pt idx="292">
                  <c:v>2.9199999999999817</c:v>
                </c:pt>
                <c:pt idx="293">
                  <c:v>2.9299999999999815</c:v>
                </c:pt>
                <c:pt idx="294">
                  <c:v>2.9399999999999813</c:v>
                </c:pt>
                <c:pt idx="295">
                  <c:v>2.9499999999999811</c:v>
                </c:pt>
                <c:pt idx="296">
                  <c:v>2.9599999999999809</c:v>
                </c:pt>
                <c:pt idx="297">
                  <c:v>2.9699999999999807</c:v>
                </c:pt>
                <c:pt idx="298">
                  <c:v>2.9799999999999804</c:v>
                </c:pt>
                <c:pt idx="299">
                  <c:v>2.9899999999999802</c:v>
                </c:pt>
                <c:pt idx="300">
                  <c:v>2.99999999999998</c:v>
                </c:pt>
              </c:numCache>
            </c:numRef>
          </c:xVal>
          <c:yVal>
            <c:numRef>
              <c:f>Espect1!$N$49:$N$349</c:f>
              <c:numCache>
                <c:formatCode>#,##0.0000</c:formatCode>
                <c:ptCount val="301"/>
                <c:pt idx="0">
                  <c:v>0.41399999999999998</c:v>
                </c:pt>
                <c:pt idx="1">
                  <c:v>0.45185142857142857</c:v>
                </c:pt>
                <c:pt idx="2">
                  <c:v>0.48970285714285711</c:v>
                </c:pt>
                <c:pt idx="3">
                  <c:v>0.52755428571428575</c:v>
                </c:pt>
                <c:pt idx="4">
                  <c:v>0.56540571428571429</c:v>
                </c:pt>
                <c:pt idx="5">
                  <c:v>0.60325714285714294</c:v>
                </c:pt>
                <c:pt idx="6">
                  <c:v>0.64110857142857147</c:v>
                </c:pt>
                <c:pt idx="7">
                  <c:v>0.67896000000000001</c:v>
                </c:pt>
                <c:pt idx="8">
                  <c:v>0.71681142857142865</c:v>
                </c:pt>
                <c:pt idx="9">
                  <c:v>0.75466285714285719</c:v>
                </c:pt>
                <c:pt idx="10">
                  <c:v>0.79251428571428573</c:v>
                </c:pt>
                <c:pt idx="11">
                  <c:v>0.83036571428571437</c:v>
                </c:pt>
                <c:pt idx="12">
                  <c:v>0.8682171428571428</c:v>
                </c:pt>
                <c:pt idx="13">
                  <c:v>0.90606857142857145</c:v>
                </c:pt>
                <c:pt idx="14">
                  <c:v>0.94392000000000009</c:v>
                </c:pt>
                <c:pt idx="15">
                  <c:v>0.98177142857142874</c:v>
                </c:pt>
                <c:pt idx="16">
                  <c:v>1.0196228571428572</c:v>
                </c:pt>
                <c:pt idx="17">
                  <c:v>1.0574742857142858</c:v>
                </c:pt>
                <c:pt idx="18">
                  <c:v>1.0764</c:v>
                </c:pt>
                <c:pt idx="19">
                  <c:v>1.0764</c:v>
                </c:pt>
                <c:pt idx="20">
                  <c:v>1.0764</c:v>
                </c:pt>
                <c:pt idx="21">
                  <c:v>1.0764</c:v>
                </c:pt>
                <c:pt idx="22">
                  <c:v>1.0764</c:v>
                </c:pt>
                <c:pt idx="23">
                  <c:v>1.0764</c:v>
                </c:pt>
                <c:pt idx="24">
                  <c:v>1.0764</c:v>
                </c:pt>
                <c:pt idx="25">
                  <c:v>1.0764</c:v>
                </c:pt>
                <c:pt idx="26">
                  <c:v>1.0764</c:v>
                </c:pt>
                <c:pt idx="27">
                  <c:v>1.0764</c:v>
                </c:pt>
                <c:pt idx="28">
                  <c:v>1.0764</c:v>
                </c:pt>
                <c:pt idx="29">
                  <c:v>1.0764</c:v>
                </c:pt>
                <c:pt idx="30">
                  <c:v>1.0764</c:v>
                </c:pt>
                <c:pt idx="31">
                  <c:v>1.0764</c:v>
                </c:pt>
                <c:pt idx="32">
                  <c:v>1.0764</c:v>
                </c:pt>
                <c:pt idx="33">
                  <c:v>1.0764</c:v>
                </c:pt>
                <c:pt idx="34">
                  <c:v>1.0764</c:v>
                </c:pt>
                <c:pt idx="35">
                  <c:v>1.0764</c:v>
                </c:pt>
                <c:pt idx="36">
                  <c:v>1.0764</c:v>
                </c:pt>
                <c:pt idx="37">
                  <c:v>1.0764</c:v>
                </c:pt>
                <c:pt idx="38">
                  <c:v>1.0764</c:v>
                </c:pt>
                <c:pt idx="39">
                  <c:v>1.0764</c:v>
                </c:pt>
                <c:pt idx="40">
                  <c:v>1.0764</c:v>
                </c:pt>
                <c:pt idx="41">
                  <c:v>1.0764</c:v>
                </c:pt>
                <c:pt idx="42">
                  <c:v>1.0764</c:v>
                </c:pt>
                <c:pt idx="43">
                  <c:v>1.0764</c:v>
                </c:pt>
                <c:pt idx="44">
                  <c:v>1.0764</c:v>
                </c:pt>
                <c:pt idx="45">
                  <c:v>1.0764</c:v>
                </c:pt>
                <c:pt idx="46">
                  <c:v>1.0764</c:v>
                </c:pt>
                <c:pt idx="47">
                  <c:v>1.0764</c:v>
                </c:pt>
                <c:pt idx="48">
                  <c:v>1.0764</c:v>
                </c:pt>
                <c:pt idx="49">
                  <c:v>1.0764</c:v>
                </c:pt>
                <c:pt idx="50">
                  <c:v>1.0764</c:v>
                </c:pt>
                <c:pt idx="51">
                  <c:v>1.0764</c:v>
                </c:pt>
                <c:pt idx="52">
                  <c:v>1.0764</c:v>
                </c:pt>
                <c:pt idx="53">
                  <c:v>1.0764</c:v>
                </c:pt>
                <c:pt idx="54">
                  <c:v>1.0764</c:v>
                </c:pt>
                <c:pt idx="55">
                  <c:v>1.0764</c:v>
                </c:pt>
                <c:pt idx="56">
                  <c:v>1.0764</c:v>
                </c:pt>
                <c:pt idx="57">
                  <c:v>1.0764</c:v>
                </c:pt>
                <c:pt idx="58">
                  <c:v>1.0764</c:v>
                </c:pt>
                <c:pt idx="59">
                  <c:v>1.0764</c:v>
                </c:pt>
                <c:pt idx="60">
                  <c:v>1.0764</c:v>
                </c:pt>
                <c:pt idx="61">
                  <c:v>1.0764</c:v>
                </c:pt>
                <c:pt idx="62">
                  <c:v>1.0764</c:v>
                </c:pt>
                <c:pt idx="63">
                  <c:v>1.0764</c:v>
                </c:pt>
                <c:pt idx="64">
                  <c:v>1.0764</c:v>
                </c:pt>
                <c:pt idx="65">
                  <c:v>1.0764</c:v>
                </c:pt>
                <c:pt idx="66">
                  <c:v>1.0764</c:v>
                </c:pt>
                <c:pt idx="67">
                  <c:v>1.0764</c:v>
                </c:pt>
                <c:pt idx="68">
                  <c:v>1.0764</c:v>
                </c:pt>
                <c:pt idx="69">
                  <c:v>1.0764</c:v>
                </c:pt>
                <c:pt idx="70">
                  <c:v>1.0764</c:v>
                </c:pt>
                <c:pt idx="71">
                  <c:v>1.0612394366197175</c:v>
                </c:pt>
                <c:pt idx="72">
                  <c:v>1.0464999999999993</c:v>
                </c:pt>
                <c:pt idx="73">
                  <c:v>1.0321643835616432</c:v>
                </c:pt>
                <c:pt idx="74">
                  <c:v>1.0182162162162156</c:v>
                </c:pt>
                <c:pt idx="75">
                  <c:v>1.0046399999999993</c:v>
                </c:pt>
                <c:pt idx="76">
                  <c:v>0.99142105263157831</c:v>
                </c:pt>
                <c:pt idx="77">
                  <c:v>0.97854545454545394</c:v>
                </c:pt>
                <c:pt idx="78">
                  <c:v>0.9659999999999993</c:v>
                </c:pt>
                <c:pt idx="79">
                  <c:v>0.95377215189873354</c:v>
                </c:pt>
                <c:pt idx="80">
                  <c:v>0.94184999999999941</c:v>
                </c:pt>
                <c:pt idx="81">
                  <c:v>0.93022222222222162</c:v>
                </c:pt>
                <c:pt idx="82">
                  <c:v>0.91887804878048718</c:v>
                </c:pt>
                <c:pt idx="83">
                  <c:v>0.90780722891566201</c:v>
                </c:pt>
                <c:pt idx="84">
                  <c:v>0.89699999999999946</c:v>
                </c:pt>
                <c:pt idx="85">
                  <c:v>0.88644705882352881</c:v>
                </c:pt>
                <c:pt idx="86">
                  <c:v>0.87613953488372032</c:v>
                </c:pt>
                <c:pt idx="87">
                  <c:v>0.86606896551724077</c:v>
                </c:pt>
                <c:pt idx="88">
                  <c:v>0.85622727272727206</c:v>
                </c:pt>
                <c:pt idx="89">
                  <c:v>0.84660674157303317</c:v>
                </c:pt>
                <c:pt idx="90">
                  <c:v>0.83719999999999939</c:v>
                </c:pt>
                <c:pt idx="91">
                  <c:v>0.82799999999999951</c:v>
                </c:pt>
                <c:pt idx="92">
                  <c:v>0.81899999999999951</c:v>
                </c:pt>
                <c:pt idx="93">
                  <c:v>0.81019354838709623</c:v>
                </c:pt>
                <c:pt idx="94">
                  <c:v>0.80157446808510591</c:v>
                </c:pt>
                <c:pt idx="95">
                  <c:v>0.7931368421052627</c:v>
                </c:pt>
                <c:pt idx="96">
                  <c:v>0.78487499999999955</c:v>
                </c:pt>
                <c:pt idx="97">
                  <c:v>0.77678350515463856</c:v>
                </c:pt>
                <c:pt idx="98">
                  <c:v>0.76885714285714224</c:v>
                </c:pt>
                <c:pt idx="99">
                  <c:v>0.76109090909090849</c:v>
                </c:pt>
                <c:pt idx="100">
                  <c:v>0.75347999999999948</c:v>
                </c:pt>
                <c:pt idx="101">
                  <c:v>0.74601980198019746</c:v>
                </c:pt>
                <c:pt idx="102">
                  <c:v>0.73870588235294055</c:v>
                </c:pt>
                <c:pt idx="103">
                  <c:v>0.73153398058252372</c:v>
                </c:pt>
                <c:pt idx="104">
                  <c:v>0.72449999999999948</c:v>
                </c:pt>
                <c:pt idx="105">
                  <c:v>0.71759999999999946</c:v>
                </c:pt>
                <c:pt idx="106">
                  <c:v>0.71083018867924475</c:v>
                </c:pt>
                <c:pt idx="107">
                  <c:v>0.70418691588784998</c:v>
                </c:pt>
                <c:pt idx="108">
                  <c:v>0.69766666666666621</c:v>
                </c:pt>
                <c:pt idx="109">
                  <c:v>0.69126605504587102</c:v>
                </c:pt>
                <c:pt idx="110">
                  <c:v>0.68498181818181769</c:v>
                </c:pt>
                <c:pt idx="111">
                  <c:v>0.67881081081081029</c:v>
                </c:pt>
                <c:pt idx="112">
                  <c:v>0.67274999999999952</c:v>
                </c:pt>
                <c:pt idx="113">
                  <c:v>0.66679646017699068</c:v>
                </c:pt>
                <c:pt idx="114">
                  <c:v>0.66094736842105217</c:v>
                </c:pt>
                <c:pt idx="115">
                  <c:v>0.65519999999999945</c:v>
                </c:pt>
                <c:pt idx="116">
                  <c:v>0.64955172413793061</c:v>
                </c:pt>
                <c:pt idx="117">
                  <c:v>0.64399999999999957</c:v>
                </c:pt>
                <c:pt idx="118">
                  <c:v>0.6385423728813554</c:v>
                </c:pt>
                <c:pt idx="119">
                  <c:v>0.6331764705882349</c:v>
                </c:pt>
                <c:pt idx="120">
                  <c:v>0.62789999999999957</c:v>
                </c:pt>
                <c:pt idx="121">
                  <c:v>0.62271074380165237</c:v>
                </c:pt>
                <c:pt idx="122">
                  <c:v>0.61760655737704873</c:v>
                </c:pt>
                <c:pt idx="123">
                  <c:v>0.61258536585365808</c:v>
                </c:pt>
                <c:pt idx="124">
                  <c:v>0.6076451612903222</c:v>
                </c:pt>
                <c:pt idx="125">
                  <c:v>0.60278399999999954</c:v>
                </c:pt>
                <c:pt idx="126">
                  <c:v>0.59799999999999953</c:v>
                </c:pt>
                <c:pt idx="127">
                  <c:v>0.59329133858267669</c:v>
                </c:pt>
                <c:pt idx="128">
                  <c:v>0.58865624999999955</c:v>
                </c:pt>
                <c:pt idx="129">
                  <c:v>0.58409302325581358</c:v>
                </c:pt>
                <c:pt idx="130">
                  <c:v>0.57959999999999956</c:v>
                </c:pt>
                <c:pt idx="131">
                  <c:v>0.57517557251908347</c:v>
                </c:pt>
                <c:pt idx="132">
                  <c:v>0.57081818181818145</c:v>
                </c:pt>
                <c:pt idx="133">
                  <c:v>0.56652631578947332</c:v>
                </c:pt>
                <c:pt idx="134">
                  <c:v>0.56229850746268617</c:v>
                </c:pt>
                <c:pt idx="135">
                  <c:v>0.55813333333333293</c:v>
                </c:pt>
                <c:pt idx="136">
                  <c:v>0.55402941176470544</c:v>
                </c:pt>
                <c:pt idx="137">
                  <c:v>0.54998540145985364</c:v>
                </c:pt>
                <c:pt idx="138">
                  <c:v>0.5459999999999996</c:v>
                </c:pt>
                <c:pt idx="139">
                  <c:v>0.54207194244604284</c:v>
                </c:pt>
                <c:pt idx="140">
                  <c:v>0.53819999999999957</c:v>
                </c:pt>
                <c:pt idx="141">
                  <c:v>0.53438297872340379</c:v>
                </c:pt>
                <c:pt idx="142">
                  <c:v>0.53061971830985877</c:v>
                </c:pt>
                <c:pt idx="143">
                  <c:v>0.52690909090909055</c:v>
                </c:pt>
                <c:pt idx="144">
                  <c:v>0.52324999999999955</c:v>
                </c:pt>
                <c:pt idx="145">
                  <c:v>0.51964137931034449</c:v>
                </c:pt>
                <c:pt idx="146">
                  <c:v>0.51608219178082149</c:v>
                </c:pt>
                <c:pt idx="147">
                  <c:v>0.51257142857142823</c:v>
                </c:pt>
                <c:pt idx="148">
                  <c:v>0.50910810810810769</c:v>
                </c:pt>
                <c:pt idx="149">
                  <c:v>0.50569127516778478</c:v>
                </c:pt>
                <c:pt idx="150">
                  <c:v>0.50231999999999966</c:v>
                </c:pt>
                <c:pt idx="151">
                  <c:v>0.49899337748344336</c:v>
                </c:pt>
                <c:pt idx="152">
                  <c:v>0.4957105263157891</c:v>
                </c:pt>
                <c:pt idx="153">
                  <c:v>0.49247058823529377</c:v>
                </c:pt>
                <c:pt idx="154">
                  <c:v>0.48927272727272691</c:v>
                </c:pt>
                <c:pt idx="155">
                  <c:v>0.4861161290322577</c:v>
                </c:pt>
                <c:pt idx="156">
                  <c:v>0.4829999999999996</c:v>
                </c:pt>
                <c:pt idx="157">
                  <c:v>0.47992356687898052</c:v>
                </c:pt>
                <c:pt idx="158">
                  <c:v>0.47688607594936672</c:v>
                </c:pt>
                <c:pt idx="159">
                  <c:v>0.47388679245282977</c:v>
                </c:pt>
                <c:pt idx="160">
                  <c:v>0.47092499999999965</c:v>
                </c:pt>
                <c:pt idx="161">
                  <c:v>0.46799999999999964</c:v>
                </c:pt>
                <c:pt idx="162">
                  <c:v>0.46511111111111075</c:v>
                </c:pt>
                <c:pt idx="163">
                  <c:v>0.46225766871165608</c:v>
                </c:pt>
                <c:pt idx="164">
                  <c:v>0.45943902439024353</c:v>
                </c:pt>
                <c:pt idx="165">
                  <c:v>0.45665454545454509</c:v>
                </c:pt>
                <c:pt idx="166">
                  <c:v>0.45390361445783095</c:v>
                </c:pt>
                <c:pt idx="167">
                  <c:v>0.45118562874251461</c:v>
                </c:pt>
                <c:pt idx="168">
                  <c:v>0.44849999999999968</c:v>
                </c:pt>
                <c:pt idx="169">
                  <c:v>0.4458461538461535</c:v>
                </c:pt>
                <c:pt idx="170">
                  <c:v>0.44322352941176435</c:v>
                </c:pt>
                <c:pt idx="171">
                  <c:v>0.44063157894736804</c:v>
                </c:pt>
                <c:pt idx="172">
                  <c:v>0.4380697674418601</c:v>
                </c:pt>
                <c:pt idx="173">
                  <c:v>0.43553757225433493</c:v>
                </c:pt>
                <c:pt idx="174">
                  <c:v>0.43303448275862033</c:v>
                </c:pt>
                <c:pt idx="175">
                  <c:v>0.43055999999999967</c:v>
                </c:pt>
                <c:pt idx="176">
                  <c:v>0.42811363636363597</c:v>
                </c:pt>
                <c:pt idx="177">
                  <c:v>0.42569491525423697</c:v>
                </c:pt>
                <c:pt idx="178">
                  <c:v>0.42330337078651653</c:v>
                </c:pt>
                <c:pt idx="179">
                  <c:v>0.42093854748603321</c:v>
                </c:pt>
                <c:pt idx="180">
                  <c:v>0.41859999999999964</c:v>
                </c:pt>
                <c:pt idx="181">
                  <c:v>0.41628729281767923</c:v>
                </c:pt>
                <c:pt idx="182">
                  <c:v>0.41399999999999965</c:v>
                </c:pt>
                <c:pt idx="183">
                  <c:v>0.41173770491803247</c:v>
                </c:pt>
                <c:pt idx="184">
                  <c:v>0.4094999999999997</c:v>
                </c:pt>
                <c:pt idx="185">
                  <c:v>0.40728648648648613</c:v>
                </c:pt>
                <c:pt idx="186">
                  <c:v>0.40509677419354806</c:v>
                </c:pt>
                <c:pt idx="187">
                  <c:v>0.40293048128342213</c:v>
                </c:pt>
                <c:pt idx="188">
                  <c:v>0.4007872340425529</c:v>
                </c:pt>
                <c:pt idx="189">
                  <c:v>0.39866666666666634</c:v>
                </c:pt>
                <c:pt idx="190">
                  <c:v>0.39656842105263129</c:v>
                </c:pt>
                <c:pt idx="191">
                  <c:v>0.39449214659685833</c:v>
                </c:pt>
                <c:pt idx="192">
                  <c:v>0.39243749999999972</c:v>
                </c:pt>
                <c:pt idx="193">
                  <c:v>0.39040414507771987</c:v>
                </c:pt>
                <c:pt idx="194">
                  <c:v>0.38839175257731928</c:v>
                </c:pt>
                <c:pt idx="195">
                  <c:v>0.38639999999999969</c:v>
                </c:pt>
                <c:pt idx="196">
                  <c:v>0.38442857142857106</c:v>
                </c:pt>
                <c:pt idx="197">
                  <c:v>0.38247715736040577</c:v>
                </c:pt>
                <c:pt idx="198">
                  <c:v>0.38054545454545424</c:v>
                </c:pt>
                <c:pt idx="199">
                  <c:v>0.37863316582914541</c:v>
                </c:pt>
                <c:pt idx="200">
                  <c:v>0.37673999999999974</c:v>
                </c:pt>
                <c:pt idx="201">
                  <c:v>0.37486567164179085</c:v>
                </c:pt>
                <c:pt idx="202">
                  <c:v>0.37300990099009879</c:v>
                </c:pt>
                <c:pt idx="203">
                  <c:v>0.37117241379310328</c:v>
                </c:pt>
                <c:pt idx="204">
                  <c:v>0.3693529411764705</c:v>
                </c:pt>
                <c:pt idx="205">
                  <c:v>0.36755121951219505</c:v>
                </c:pt>
                <c:pt idx="206">
                  <c:v>0.36576699029126208</c:v>
                </c:pt>
                <c:pt idx="207">
                  <c:v>0.36399999999999999</c:v>
                </c:pt>
                <c:pt idx="208">
                  <c:v>0.36225000000000002</c:v>
                </c:pt>
                <c:pt idx="209">
                  <c:v>0.36051674641148335</c:v>
                </c:pt>
                <c:pt idx="210">
                  <c:v>0.35880000000000012</c:v>
                </c:pt>
                <c:pt idx="211">
                  <c:v>0.35709952606635087</c:v>
                </c:pt>
                <c:pt idx="212">
                  <c:v>0.35541509433962282</c:v>
                </c:pt>
                <c:pt idx="213">
                  <c:v>0.35374647887323962</c:v>
                </c:pt>
                <c:pt idx="214">
                  <c:v>0.35209345794392549</c:v>
                </c:pt>
                <c:pt idx="215">
                  <c:v>0.35045581395348863</c:v>
                </c:pt>
                <c:pt idx="216">
                  <c:v>0.34883333333333366</c:v>
                </c:pt>
                <c:pt idx="217">
                  <c:v>0.34722580645161327</c:v>
                </c:pt>
                <c:pt idx="218">
                  <c:v>0.34563302752293618</c:v>
                </c:pt>
                <c:pt idx="219">
                  <c:v>0.34405479452054838</c:v>
                </c:pt>
                <c:pt idx="220">
                  <c:v>0.34249090909090951</c:v>
                </c:pt>
                <c:pt idx="221">
                  <c:v>0.34094117647058869</c:v>
                </c:pt>
                <c:pt idx="222">
                  <c:v>0.33940540540540587</c:v>
                </c:pt>
                <c:pt idx="223">
                  <c:v>0.33788340807174938</c:v>
                </c:pt>
                <c:pt idx="224">
                  <c:v>0.33637500000000053</c:v>
                </c:pt>
                <c:pt idx="225">
                  <c:v>0.33488000000000062</c:v>
                </c:pt>
                <c:pt idx="226">
                  <c:v>0.33339823008849617</c:v>
                </c:pt>
                <c:pt idx="227">
                  <c:v>0.3319295154185028</c:v>
                </c:pt>
                <c:pt idx="228">
                  <c:v>0.33047368421052697</c:v>
                </c:pt>
                <c:pt idx="229">
                  <c:v>0.32903056768559019</c:v>
                </c:pt>
                <c:pt idx="230">
                  <c:v>0.32760000000000067</c:v>
                </c:pt>
                <c:pt idx="231">
                  <c:v>0.32618181818181891</c:v>
                </c:pt>
                <c:pt idx="232">
                  <c:v>0.3247758620689663</c:v>
                </c:pt>
                <c:pt idx="233">
                  <c:v>0.32338197424892784</c:v>
                </c:pt>
                <c:pt idx="234">
                  <c:v>0.32200000000000079</c:v>
                </c:pt>
                <c:pt idx="235">
                  <c:v>0.3206297872340434</c:v>
                </c:pt>
                <c:pt idx="236">
                  <c:v>0.31927118644067881</c:v>
                </c:pt>
                <c:pt idx="237">
                  <c:v>0.31792405063291224</c:v>
                </c:pt>
                <c:pt idx="238">
                  <c:v>0.31658823529411856</c:v>
                </c:pt>
                <c:pt idx="239">
                  <c:v>0.31526359832636069</c:v>
                </c:pt>
                <c:pt idx="240">
                  <c:v>0.31395000000000095</c:v>
                </c:pt>
                <c:pt idx="241">
                  <c:v>0.31264730290456522</c:v>
                </c:pt>
                <c:pt idx="242">
                  <c:v>0.3113553719008274</c:v>
                </c:pt>
                <c:pt idx="243">
                  <c:v>0.31007407407407506</c:v>
                </c:pt>
                <c:pt idx="244">
                  <c:v>0.30880327868852558</c:v>
                </c:pt>
                <c:pt idx="245">
                  <c:v>0.30754285714285817</c:v>
                </c:pt>
                <c:pt idx="246">
                  <c:v>0.30629268292683026</c:v>
                </c:pt>
                <c:pt idx="247">
                  <c:v>0.30505263157894841</c:v>
                </c:pt>
                <c:pt idx="248">
                  <c:v>0.30382258064516232</c:v>
                </c:pt>
                <c:pt idx="249">
                  <c:v>0.30260240963855528</c:v>
                </c:pt>
                <c:pt idx="250">
                  <c:v>0.3013920000000011</c:v>
                </c:pt>
                <c:pt idx="251">
                  <c:v>0.30019123505976208</c:v>
                </c:pt>
                <c:pt idx="252">
                  <c:v>0.29900000000000115</c:v>
                </c:pt>
                <c:pt idx="253">
                  <c:v>0.29781818181818298</c:v>
                </c:pt>
                <c:pt idx="254">
                  <c:v>0.29664566929133973</c:v>
                </c:pt>
                <c:pt idx="255">
                  <c:v>0.29548235294117764</c:v>
                </c:pt>
                <c:pt idx="256">
                  <c:v>0.29432812500000122</c:v>
                </c:pt>
                <c:pt idx="257">
                  <c:v>0.29318287937743315</c:v>
                </c:pt>
                <c:pt idx="258">
                  <c:v>0.29204651162790823</c:v>
                </c:pt>
                <c:pt idx="259">
                  <c:v>0.29091891891892019</c:v>
                </c:pt>
                <c:pt idx="260">
                  <c:v>0.28980000000000122</c:v>
                </c:pt>
                <c:pt idx="261">
                  <c:v>0.28868965517241513</c:v>
                </c:pt>
                <c:pt idx="262">
                  <c:v>0.28758778625954329</c:v>
                </c:pt>
                <c:pt idx="263">
                  <c:v>0.28649429657794812</c:v>
                </c:pt>
                <c:pt idx="264">
                  <c:v>0.28540909090909222</c:v>
                </c:pt>
                <c:pt idx="265">
                  <c:v>0.28433207547169942</c:v>
                </c:pt>
                <c:pt idx="266">
                  <c:v>0.28326315789473822</c:v>
                </c:pt>
                <c:pt idx="267">
                  <c:v>0.28220224719101261</c:v>
                </c:pt>
                <c:pt idx="268">
                  <c:v>0.28114925373134464</c:v>
                </c:pt>
                <c:pt idx="269">
                  <c:v>0.28010408921933222</c:v>
                </c:pt>
                <c:pt idx="270">
                  <c:v>0.27906666666666802</c:v>
                </c:pt>
                <c:pt idx="271">
                  <c:v>0.27803690036900508</c:v>
                </c:pt>
                <c:pt idx="272">
                  <c:v>0.27701470588235433</c:v>
                </c:pt>
                <c:pt idx="273">
                  <c:v>0.27600000000000141</c:v>
                </c:pt>
                <c:pt idx="274">
                  <c:v>0.27499270072992849</c:v>
                </c:pt>
                <c:pt idx="275">
                  <c:v>0.27399272727272872</c:v>
                </c:pt>
                <c:pt idx="276">
                  <c:v>0.27300000000000146</c:v>
                </c:pt>
                <c:pt idx="277">
                  <c:v>0.27201444043321449</c:v>
                </c:pt>
                <c:pt idx="278">
                  <c:v>0.27103597122302309</c:v>
                </c:pt>
                <c:pt idx="279">
                  <c:v>0.27006451612903376</c:v>
                </c:pt>
                <c:pt idx="280">
                  <c:v>0.2691000000000015</c:v>
                </c:pt>
                <c:pt idx="281">
                  <c:v>0.26814234875444992</c:v>
                </c:pt>
                <c:pt idx="282">
                  <c:v>0.26719148936170367</c:v>
                </c:pt>
                <c:pt idx="283">
                  <c:v>0.2662473498233231</c:v>
                </c:pt>
                <c:pt idx="284">
                  <c:v>0.2653098591549311</c:v>
                </c:pt>
                <c:pt idx="285">
                  <c:v>0.2643789473684226</c:v>
                </c:pt>
                <c:pt idx="286">
                  <c:v>0.263454545454547</c:v>
                </c:pt>
                <c:pt idx="287">
                  <c:v>0.26253658536585522</c:v>
                </c:pt>
                <c:pt idx="288">
                  <c:v>0.26162500000000161</c:v>
                </c:pt>
                <c:pt idx="289">
                  <c:v>0.26071972318339259</c:v>
                </c:pt>
                <c:pt idx="290">
                  <c:v>0.25982068965517402</c:v>
                </c:pt>
                <c:pt idx="291">
                  <c:v>0.25892783505154798</c:v>
                </c:pt>
                <c:pt idx="292">
                  <c:v>0.25804109589041258</c:v>
                </c:pt>
                <c:pt idx="293">
                  <c:v>0.25716040955631564</c:v>
                </c:pt>
                <c:pt idx="294">
                  <c:v>0.25628571428571589</c:v>
                </c:pt>
                <c:pt idx="295">
                  <c:v>0.25541694915254398</c:v>
                </c:pt>
                <c:pt idx="296">
                  <c:v>0.25455405405405568</c:v>
                </c:pt>
                <c:pt idx="297">
                  <c:v>0.25369696969697131</c:v>
                </c:pt>
                <c:pt idx="298">
                  <c:v>0.25284563758389428</c:v>
                </c:pt>
                <c:pt idx="299">
                  <c:v>0.25200000000000167</c:v>
                </c:pt>
                <c:pt idx="300">
                  <c:v>0.25116000000000166</c:v>
                </c:pt>
              </c:numCache>
            </c:numRef>
          </c:yVal>
          <c:smooth val="1"/>
        </c:ser>
        <c:ser>
          <c:idx val="1"/>
          <c:order val="1"/>
          <c:tx>
            <c:v>Espectro de Diseño</c:v>
          </c:tx>
          <c:marker>
            <c:symbol val="none"/>
          </c:marker>
          <c:xVal>
            <c:numRef>
              <c:f>Espect1!$L$49:$L$349</c:f>
              <c:numCache>
                <c:formatCode>#,##0.0000</c:formatCode>
                <c:ptCount val="301"/>
                <c:pt idx="0">
                  <c:v>0</c:v>
                </c:pt>
                <c:pt idx="1">
                  <c:v>0.01</c:v>
                </c:pt>
                <c:pt idx="2">
                  <c:v>0.02</c:v>
                </c:pt>
                <c:pt idx="3">
                  <c:v>0.03</c:v>
                </c:pt>
                <c:pt idx="4">
                  <c:v>0.04</c:v>
                </c:pt>
                <c:pt idx="5">
                  <c:v>0.05</c:v>
                </c:pt>
                <c:pt idx="6">
                  <c:v>6.0000000000000005E-2</c:v>
                </c:pt>
                <c:pt idx="7">
                  <c:v>7.0000000000000007E-2</c:v>
                </c:pt>
                <c:pt idx="8">
                  <c:v>0.08</c:v>
                </c:pt>
                <c:pt idx="9">
                  <c:v>0.09</c:v>
                </c:pt>
                <c:pt idx="10">
                  <c:v>9.9999999999999992E-2</c:v>
                </c:pt>
                <c:pt idx="11">
                  <c:v>0.10999999999999999</c:v>
                </c:pt>
                <c:pt idx="12">
                  <c:v>0.11999999999999998</c:v>
                </c:pt>
                <c:pt idx="13">
                  <c:v>0.12999999999999998</c:v>
                </c:pt>
                <c:pt idx="14">
                  <c:v>0.13999999999999999</c:v>
                </c:pt>
                <c:pt idx="15">
                  <c:v>0.15</c:v>
                </c:pt>
                <c:pt idx="16">
                  <c:v>0.16</c:v>
                </c:pt>
                <c:pt idx="17">
                  <c:v>0.17</c:v>
                </c:pt>
                <c:pt idx="18">
                  <c:v>0.18000000000000002</c:v>
                </c:pt>
                <c:pt idx="19">
                  <c:v>0.19000000000000003</c:v>
                </c:pt>
                <c:pt idx="20">
                  <c:v>0.20000000000000004</c:v>
                </c:pt>
                <c:pt idx="21">
                  <c:v>0.21000000000000005</c:v>
                </c:pt>
                <c:pt idx="22">
                  <c:v>0.22000000000000006</c:v>
                </c:pt>
                <c:pt idx="23">
                  <c:v>0.23000000000000007</c:v>
                </c:pt>
                <c:pt idx="24">
                  <c:v>0.24000000000000007</c:v>
                </c:pt>
                <c:pt idx="25">
                  <c:v>0.25000000000000006</c:v>
                </c:pt>
                <c:pt idx="26">
                  <c:v>0.26000000000000006</c:v>
                </c:pt>
                <c:pt idx="27">
                  <c:v>0.27000000000000007</c:v>
                </c:pt>
                <c:pt idx="28">
                  <c:v>0.28000000000000008</c:v>
                </c:pt>
                <c:pt idx="29">
                  <c:v>0.29000000000000009</c:v>
                </c:pt>
                <c:pt idx="30">
                  <c:v>0.3000000000000001</c:v>
                </c:pt>
                <c:pt idx="31">
                  <c:v>0.31000000000000011</c:v>
                </c:pt>
                <c:pt idx="32">
                  <c:v>0.32000000000000012</c:v>
                </c:pt>
                <c:pt idx="33">
                  <c:v>0.33000000000000013</c:v>
                </c:pt>
                <c:pt idx="34">
                  <c:v>0.34000000000000014</c:v>
                </c:pt>
                <c:pt idx="35">
                  <c:v>0.35000000000000014</c:v>
                </c:pt>
                <c:pt idx="36">
                  <c:v>0.36000000000000015</c:v>
                </c:pt>
                <c:pt idx="37">
                  <c:v>0.37000000000000016</c:v>
                </c:pt>
                <c:pt idx="38">
                  <c:v>0.38000000000000017</c:v>
                </c:pt>
                <c:pt idx="39">
                  <c:v>0.39000000000000018</c:v>
                </c:pt>
                <c:pt idx="40">
                  <c:v>0.40000000000000019</c:v>
                </c:pt>
                <c:pt idx="41">
                  <c:v>0.4100000000000002</c:v>
                </c:pt>
                <c:pt idx="42">
                  <c:v>0.42000000000000021</c:v>
                </c:pt>
                <c:pt idx="43">
                  <c:v>0.43000000000000022</c:v>
                </c:pt>
                <c:pt idx="44">
                  <c:v>0.44000000000000022</c:v>
                </c:pt>
                <c:pt idx="45">
                  <c:v>0.45000000000000023</c:v>
                </c:pt>
                <c:pt idx="46">
                  <c:v>0.46000000000000024</c:v>
                </c:pt>
                <c:pt idx="47">
                  <c:v>0.47000000000000025</c:v>
                </c:pt>
                <c:pt idx="48">
                  <c:v>0.48000000000000026</c:v>
                </c:pt>
                <c:pt idx="49">
                  <c:v>0.49000000000000027</c:v>
                </c:pt>
                <c:pt idx="50">
                  <c:v>0.50000000000000022</c:v>
                </c:pt>
                <c:pt idx="51">
                  <c:v>0.51000000000000023</c:v>
                </c:pt>
                <c:pt idx="52">
                  <c:v>0.52000000000000024</c:v>
                </c:pt>
                <c:pt idx="53">
                  <c:v>0.53000000000000025</c:v>
                </c:pt>
                <c:pt idx="54">
                  <c:v>0.54000000000000026</c:v>
                </c:pt>
                <c:pt idx="55">
                  <c:v>0.55000000000000027</c:v>
                </c:pt>
                <c:pt idx="56">
                  <c:v>0.56000000000000028</c:v>
                </c:pt>
                <c:pt idx="57">
                  <c:v>0.57000000000000028</c:v>
                </c:pt>
                <c:pt idx="58">
                  <c:v>0.58000000000000029</c:v>
                </c:pt>
                <c:pt idx="59">
                  <c:v>0.5900000000000003</c:v>
                </c:pt>
                <c:pt idx="60">
                  <c:v>0.60000000000000031</c:v>
                </c:pt>
                <c:pt idx="61">
                  <c:v>0.61000000000000032</c:v>
                </c:pt>
                <c:pt idx="62">
                  <c:v>0.62000000000000033</c:v>
                </c:pt>
                <c:pt idx="63">
                  <c:v>0.63000000000000034</c:v>
                </c:pt>
                <c:pt idx="64">
                  <c:v>0.64000000000000035</c:v>
                </c:pt>
                <c:pt idx="65">
                  <c:v>0.65000000000000036</c:v>
                </c:pt>
                <c:pt idx="66">
                  <c:v>0.66000000000000036</c:v>
                </c:pt>
                <c:pt idx="67">
                  <c:v>0.67000000000000037</c:v>
                </c:pt>
                <c:pt idx="68">
                  <c:v>0.68000000000000038</c:v>
                </c:pt>
                <c:pt idx="69">
                  <c:v>0.69000000000000039</c:v>
                </c:pt>
                <c:pt idx="70">
                  <c:v>0.7000000000000004</c:v>
                </c:pt>
                <c:pt idx="71">
                  <c:v>0.71000000000000041</c:v>
                </c:pt>
                <c:pt idx="72">
                  <c:v>0.72000000000000042</c:v>
                </c:pt>
                <c:pt idx="73">
                  <c:v>0.73000000000000043</c:v>
                </c:pt>
                <c:pt idx="74">
                  <c:v>0.74000000000000044</c:v>
                </c:pt>
                <c:pt idx="75">
                  <c:v>0.75000000000000044</c:v>
                </c:pt>
                <c:pt idx="76">
                  <c:v>0.76000000000000045</c:v>
                </c:pt>
                <c:pt idx="77">
                  <c:v>0.77000000000000046</c:v>
                </c:pt>
                <c:pt idx="78">
                  <c:v>0.78000000000000047</c:v>
                </c:pt>
                <c:pt idx="79">
                  <c:v>0.79000000000000048</c:v>
                </c:pt>
                <c:pt idx="80">
                  <c:v>0.80000000000000049</c:v>
                </c:pt>
                <c:pt idx="81">
                  <c:v>0.8100000000000005</c:v>
                </c:pt>
                <c:pt idx="82">
                  <c:v>0.82000000000000051</c:v>
                </c:pt>
                <c:pt idx="83">
                  <c:v>0.83000000000000052</c:v>
                </c:pt>
                <c:pt idx="84">
                  <c:v>0.84000000000000052</c:v>
                </c:pt>
                <c:pt idx="85">
                  <c:v>0.85000000000000053</c:v>
                </c:pt>
                <c:pt idx="86">
                  <c:v>0.86000000000000054</c:v>
                </c:pt>
                <c:pt idx="87">
                  <c:v>0.87000000000000055</c:v>
                </c:pt>
                <c:pt idx="88">
                  <c:v>0.88000000000000056</c:v>
                </c:pt>
                <c:pt idx="89">
                  <c:v>0.89000000000000057</c:v>
                </c:pt>
                <c:pt idx="90">
                  <c:v>0.90000000000000058</c:v>
                </c:pt>
                <c:pt idx="91">
                  <c:v>0.91000000000000059</c:v>
                </c:pt>
                <c:pt idx="92">
                  <c:v>0.9200000000000006</c:v>
                </c:pt>
                <c:pt idx="93">
                  <c:v>0.9300000000000006</c:v>
                </c:pt>
                <c:pt idx="94">
                  <c:v>0.94000000000000061</c:v>
                </c:pt>
                <c:pt idx="95">
                  <c:v>0.95000000000000062</c:v>
                </c:pt>
                <c:pt idx="96">
                  <c:v>0.96000000000000063</c:v>
                </c:pt>
                <c:pt idx="97">
                  <c:v>0.97000000000000064</c:v>
                </c:pt>
                <c:pt idx="98">
                  <c:v>0.98000000000000065</c:v>
                </c:pt>
                <c:pt idx="99">
                  <c:v>0.99000000000000066</c:v>
                </c:pt>
                <c:pt idx="100">
                  <c:v>1.0000000000000007</c:v>
                </c:pt>
                <c:pt idx="101">
                  <c:v>1.0100000000000007</c:v>
                </c:pt>
                <c:pt idx="102">
                  <c:v>1.0200000000000007</c:v>
                </c:pt>
                <c:pt idx="103">
                  <c:v>1.0300000000000007</c:v>
                </c:pt>
                <c:pt idx="104">
                  <c:v>1.0400000000000007</c:v>
                </c:pt>
                <c:pt idx="105">
                  <c:v>1.0500000000000007</c:v>
                </c:pt>
                <c:pt idx="106">
                  <c:v>1.0600000000000007</c:v>
                </c:pt>
                <c:pt idx="107">
                  <c:v>1.0700000000000007</c:v>
                </c:pt>
                <c:pt idx="108">
                  <c:v>1.0800000000000007</c:v>
                </c:pt>
                <c:pt idx="109">
                  <c:v>1.0900000000000007</c:v>
                </c:pt>
                <c:pt idx="110">
                  <c:v>1.1000000000000008</c:v>
                </c:pt>
                <c:pt idx="111">
                  <c:v>1.1100000000000008</c:v>
                </c:pt>
                <c:pt idx="112">
                  <c:v>1.1200000000000008</c:v>
                </c:pt>
                <c:pt idx="113">
                  <c:v>1.1300000000000008</c:v>
                </c:pt>
                <c:pt idx="114">
                  <c:v>1.1400000000000008</c:v>
                </c:pt>
                <c:pt idx="115">
                  <c:v>1.1500000000000008</c:v>
                </c:pt>
                <c:pt idx="116">
                  <c:v>1.1600000000000008</c:v>
                </c:pt>
                <c:pt idx="117">
                  <c:v>1.1700000000000008</c:v>
                </c:pt>
                <c:pt idx="118">
                  <c:v>1.1800000000000008</c:v>
                </c:pt>
                <c:pt idx="119">
                  <c:v>1.1900000000000008</c:v>
                </c:pt>
                <c:pt idx="120">
                  <c:v>1.2000000000000008</c:v>
                </c:pt>
                <c:pt idx="121">
                  <c:v>1.2100000000000009</c:v>
                </c:pt>
                <c:pt idx="122">
                  <c:v>1.2200000000000009</c:v>
                </c:pt>
                <c:pt idx="123">
                  <c:v>1.2300000000000009</c:v>
                </c:pt>
                <c:pt idx="124">
                  <c:v>1.2400000000000009</c:v>
                </c:pt>
                <c:pt idx="125">
                  <c:v>1.2500000000000009</c:v>
                </c:pt>
                <c:pt idx="126">
                  <c:v>1.2600000000000009</c:v>
                </c:pt>
                <c:pt idx="127">
                  <c:v>1.2700000000000009</c:v>
                </c:pt>
                <c:pt idx="128">
                  <c:v>1.2800000000000009</c:v>
                </c:pt>
                <c:pt idx="129">
                  <c:v>1.2900000000000009</c:v>
                </c:pt>
                <c:pt idx="130">
                  <c:v>1.3000000000000009</c:v>
                </c:pt>
                <c:pt idx="131">
                  <c:v>1.3100000000000009</c:v>
                </c:pt>
                <c:pt idx="132">
                  <c:v>1.320000000000001</c:v>
                </c:pt>
                <c:pt idx="133">
                  <c:v>1.330000000000001</c:v>
                </c:pt>
                <c:pt idx="134">
                  <c:v>1.340000000000001</c:v>
                </c:pt>
                <c:pt idx="135">
                  <c:v>1.350000000000001</c:v>
                </c:pt>
                <c:pt idx="136">
                  <c:v>1.360000000000001</c:v>
                </c:pt>
                <c:pt idx="137">
                  <c:v>1.370000000000001</c:v>
                </c:pt>
                <c:pt idx="138">
                  <c:v>1.380000000000001</c:v>
                </c:pt>
                <c:pt idx="139">
                  <c:v>1.390000000000001</c:v>
                </c:pt>
                <c:pt idx="140">
                  <c:v>1.400000000000001</c:v>
                </c:pt>
                <c:pt idx="141">
                  <c:v>1.410000000000001</c:v>
                </c:pt>
                <c:pt idx="142">
                  <c:v>1.420000000000001</c:v>
                </c:pt>
                <c:pt idx="143">
                  <c:v>1.430000000000001</c:v>
                </c:pt>
                <c:pt idx="144">
                  <c:v>1.4400000000000011</c:v>
                </c:pt>
                <c:pt idx="145">
                  <c:v>1.4500000000000011</c:v>
                </c:pt>
                <c:pt idx="146">
                  <c:v>1.4600000000000011</c:v>
                </c:pt>
                <c:pt idx="147">
                  <c:v>1.4700000000000011</c:v>
                </c:pt>
                <c:pt idx="148">
                  <c:v>1.4800000000000011</c:v>
                </c:pt>
                <c:pt idx="149">
                  <c:v>1.4900000000000011</c:v>
                </c:pt>
                <c:pt idx="150">
                  <c:v>1.5000000000000011</c:v>
                </c:pt>
                <c:pt idx="151">
                  <c:v>1.5100000000000011</c:v>
                </c:pt>
                <c:pt idx="152">
                  <c:v>1.5200000000000011</c:v>
                </c:pt>
                <c:pt idx="153">
                  <c:v>1.5300000000000011</c:v>
                </c:pt>
                <c:pt idx="154">
                  <c:v>1.5400000000000011</c:v>
                </c:pt>
                <c:pt idx="155">
                  <c:v>1.5500000000000012</c:v>
                </c:pt>
                <c:pt idx="156">
                  <c:v>1.5600000000000012</c:v>
                </c:pt>
                <c:pt idx="157">
                  <c:v>1.5700000000000012</c:v>
                </c:pt>
                <c:pt idx="158">
                  <c:v>1.5800000000000012</c:v>
                </c:pt>
                <c:pt idx="159">
                  <c:v>1.5900000000000012</c:v>
                </c:pt>
                <c:pt idx="160">
                  <c:v>1.6000000000000012</c:v>
                </c:pt>
                <c:pt idx="161">
                  <c:v>1.6100000000000012</c:v>
                </c:pt>
                <c:pt idx="162">
                  <c:v>1.6200000000000012</c:v>
                </c:pt>
                <c:pt idx="163">
                  <c:v>1.6300000000000012</c:v>
                </c:pt>
                <c:pt idx="164">
                  <c:v>1.6400000000000012</c:v>
                </c:pt>
                <c:pt idx="165">
                  <c:v>1.6500000000000012</c:v>
                </c:pt>
                <c:pt idx="166">
                  <c:v>1.6600000000000013</c:v>
                </c:pt>
                <c:pt idx="167">
                  <c:v>1.6700000000000013</c:v>
                </c:pt>
                <c:pt idx="168">
                  <c:v>1.6800000000000013</c:v>
                </c:pt>
                <c:pt idx="169">
                  <c:v>1.6900000000000013</c:v>
                </c:pt>
                <c:pt idx="170">
                  <c:v>1.7000000000000013</c:v>
                </c:pt>
                <c:pt idx="171">
                  <c:v>1.7100000000000013</c:v>
                </c:pt>
                <c:pt idx="172">
                  <c:v>1.7200000000000013</c:v>
                </c:pt>
                <c:pt idx="173">
                  <c:v>1.7300000000000013</c:v>
                </c:pt>
                <c:pt idx="174">
                  <c:v>1.7400000000000013</c:v>
                </c:pt>
                <c:pt idx="175">
                  <c:v>1.7500000000000013</c:v>
                </c:pt>
                <c:pt idx="176">
                  <c:v>1.7600000000000013</c:v>
                </c:pt>
                <c:pt idx="177">
                  <c:v>1.7700000000000014</c:v>
                </c:pt>
                <c:pt idx="178">
                  <c:v>1.7800000000000014</c:v>
                </c:pt>
                <c:pt idx="179">
                  <c:v>1.7900000000000014</c:v>
                </c:pt>
                <c:pt idx="180">
                  <c:v>1.8000000000000014</c:v>
                </c:pt>
                <c:pt idx="181">
                  <c:v>1.8100000000000014</c:v>
                </c:pt>
                <c:pt idx="182">
                  <c:v>1.8200000000000014</c:v>
                </c:pt>
                <c:pt idx="183">
                  <c:v>1.8300000000000014</c:v>
                </c:pt>
                <c:pt idx="184">
                  <c:v>1.8400000000000014</c:v>
                </c:pt>
                <c:pt idx="185">
                  <c:v>1.8500000000000014</c:v>
                </c:pt>
                <c:pt idx="186">
                  <c:v>1.8600000000000014</c:v>
                </c:pt>
                <c:pt idx="187">
                  <c:v>1.8700000000000014</c:v>
                </c:pt>
                <c:pt idx="188">
                  <c:v>1.8800000000000014</c:v>
                </c:pt>
                <c:pt idx="189">
                  <c:v>1.8900000000000015</c:v>
                </c:pt>
                <c:pt idx="190">
                  <c:v>1.9000000000000015</c:v>
                </c:pt>
                <c:pt idx="191">
                  <c:v>1.9100000000000015</c:v>
                </c:pt>
                <c:pt idx="192">
                  <c:v>1.9200000000000015</c:v>
                </c:pt>
                <c:pt idx="193">
                  <c:v>1.9300000000000015</c:v>
                </c:pt>
                <c:pt idx="194">
                  <c:v>1.9400000000000015</c:v>
                </c:pt>
                <c:pt idx="195">
                  <c:v>1.9500000000000015</c:v>
                </c:pt>
                <c:pt idx="196">
                  <c:v>1.9600000000000015</c:v>
                </c:pt>
                <c:pt idx="197">
                  <c:v>1.9700000000000015</c:v>
                </c:pt>
                <c:pt idx="198">
                  <c:v>1.9800000000000015</c:v>
                </c:pt>
                <c:pt idx="199">
                  <c:v>1.9900000000000015</c:v>
                </c:pt>
                <c:pt idx="200">
                  <c:v>2.0000000000000013</c:v>
                </c:pt>
                <c:pt idx="201">
                  <c:v>2.0100000000000011</c:v>
                </c:pt>
                <c:pt idx="202">
                  <c:v>2.0200000000000009</c:v>
                </c:pt>
                <c:pt idx="203">
                  <c:v>2.0300000000000007</c:v>
                </c:pt>
                <c:pt idx="204">
                  <c:v>2.0400000000000005</c:v>
                </c:pt>
                <c:pt idx="205">
                  <c:v>2.0500000000000003</c:v>
                </c:pt>
                <c:pt idx="206">
                  <c:v>2.06</c:v>
                </c:pt>
                <c:pt idx="207">
                  <c:v>2.0699999999999998</c:v>
                </c:pt>
                <c:pt idx="208">
                  <c:v>2.0799999999999996</c:v>
                </c:pt>
                <c:pt idx="209">
                  <c:v>2.0899999999999994</c:v>
                </c:pt>
                <c:pt idx="210">
                  <c:v>2.0999999999999992</c:v>
                </c:pt>
                <c:pt idx="211">
                  <c:v>2.109999999999999</c:v>
                </c:pt>
                <c:pt idx="212">
                  <c:v>2.1199999999999988</c:v>
                </c:pt>
                <c:pt idx="213">
                  <c:v>2.1299999999999986</c:v>
                </c:pt>
                <c:pt idx="214">
                  <c:v>2.1399999999999983</c:v>
                </c:pt>
                <c:pt idx="215">
                  <c:v>2.1499999999999981</c:v>
                </c:pt>
                <c:pt idx="216">
                  <c:v>2.1599999999999979</c:v>
                </c:pt>
                <c:pt idx="217">
                  <c:v>2.1699999999999977</c:v>
                </c:pt>
                <c:pt idx="218">
                  <c:v>2.1799999999999975</c:v>
                </c:pt>
                <c:pt idx="219">
                  <c:v>2.1899999999999973</c:v>
                </c:pt>
                <c:pt idx="220">
                  <c:v>2.1999999999999971</c:v>
                </c:pt>
                <c:pt idx="221">
                  <c:v>2.2099999999999969</c:v>
                </c:pt>
                <c:pt idx="222">
                  <c:v>2.2199999999999966</c:v>
                </c:pt>
                <c:pt idx="223">
                  <c:v>2.2299999999999964</c:v>
                </c:pt>
                <c:pt idx="224">
                  <c:v>2.2399999999999962</c:v>
                </c:pt>
                <c:pt idx="225">
                  <c:v>2.249999999999996</c:v>
                </c:pt>
                <c:pt idx="226">
                  <c:v>2.2599999999999958</c:v>
                </c:pt>
                <c:pt idx="227">
                  <c:v>2.2699999999999956</c:v>
                </c:pt>
                <c:pt idx="228">
                  <c:v>2.2799999999999954</c:v>
                </c:pt>
                <c:pt idx="229">
                  <c:v>2.2899999999999952</c:v>
                </c:pt>
                <c:pt idx="230">
                  <c:v>2.2999999999999949</c:v>
                </c:pt>
                <c:pt idx="231">
                  <c:v>2.3099999999999947</c:v>
                </c:pt>
                <c:pt idx="232">
                  <c:v>2.3199999999999945</c:v>
                </c:pt>
                <c:pt idx="233">
                  <c:v>2.3299999999999943</c:v>
                </c:pt>
                <c:pt idx="234">
                  <c:v>2.3399999999999941</c:v>
                </c:pt>
                <c:pt idx="235">
                  <c:v>2.3499999999999939</c:v>
                </c:pt>
                <c:pt idx="236">
                  <c:v>2.3599999999999937</c:v>
                </c:pt>
                <c:pt idx="237">
                  <c:v>2.3699999999999934</c:v>
                </c:pt>
                <c:pt idx="238">
                  <c:v>2.3799999999999932</c:v>
                </c:pt>
                <c:pt idx="239">
                  <c:v>2.389999999999993</c:v>
                </c:pt>
                <c:pt idx="240">
                  <c:v>2.3999999999999928</c:v>
                </c:pt>
                <c:pt idx="241">
                  <c:v>2.4099999999999926</c:v>
                </c:pt>
                <c:pt idx="242">
                  <c:v>2.4199999999999924</c:v>
                </c:pt>
                <c:pt idx="243">
                  <c:v>2.4299999999999922</c:v>
                </c:pt>
                <c:pt idx="244">
                  <c:v>2.439999999999992</c:v>
                </c:pt>
                <c:pt idx="245">
                  <c:v>2.4499999999999917</c:v>
                </c:pt>
                <c:pt idx="246">
                  <c:v>2.4599999999999915</c:v>
                </c:pt>
                <c:pt idx="247">
                  <c:v>2.4699999999999913</c:v>
                </c:pt>
                <c:pt idx="248">
                  <c:v>2.4799999999999911</c:v>
                </c:pt>
                <c:pt idx="249">
                  <c:v>2.4899999999999909</c:v>
                </c:pt>
                <c:pt idx="250">
                  <c:v>2.4999999999999907</c:v>
                </c:pt>
                <c:pt idx="251">
                  <c:v>2.5099999999999905</c:v>
                </c:pt>
                <c:pt idx="252">
                  <c:v>2.5199999999999902</c:v>
                </c:pt>
                <c:pt idx="253">
                  <c:v>2.52999999999999</c:v>
                </c:pt>
                <c:pt idx="254">
                  <c:v>2.5399999999999898</c:v>
                </c:pt>
                <c:pt idx="255">
                  <c:v>2.5499999999999896</c:v>
                </c:pt>
                <c:pt idx="256">
                  <c:v>2.5599999999999894</c:v>
                </c:pt>
                <c:pt idx="257">
                  <c:v>2.5699999999999892</c:v>
                </c:pt>
                <c:pt idx="258">
                  <c:v>2.579999999999989</c:v>
                </c:pt>
                <c:pt idx="259">
                  <c:v>2.5899999999999888</c:v>
                </c:pt>
                <c:pt idx="260">
                  <c:v>2.5999999999999885</c:v>
                </c:pt>
                <c:pt idx="261">
                  <c:v>2.6099999999999883</c:v>
                </c:pt>
                <c:pt idx="262">
                  <c:v>2.6199999999999881</c:v>
                </c:pt>
                <c:pt idx="263">
                  <c:v>2.6299999999999879</c:v>
                </c:pt>
                <c:pt idx="264">
                  <c:v>2.6399999999999877</c:v>
                </c:pt>
                <c:pt idx="265">
                  <c:v>2.6499999999999875</c:v>
                </c:pt>
                <c:pt idx="266">
                  <c:v>2.6599999999999873</c:v>
                </c:pt>
                <c:pt idx="267">
                  <c:v>2.6699999999999871</c:v>
                </c:pt>
                <c:pt idx="268">
                  <c:v>2.6799999999999868</c:v>
                </c:pt>
                <c:pt idx="269">
                  <c:v>2.6899999999999866</c:v>
                </c:pt>
                <c:pt idx="270">
                  <c:v>2.6999999999999864</c:v>
                </c:pt>
                <c:pt idx="271">
                  <c:v>2.7099999999999862</c:v>
                </c:pt>
                <c:pt idx="272">
                  <c:v>2.719999999999986</c:v>
                </c:pt>
                <c:pt idx="273">
                  <c:v>2.7299999999999858</c:v>
                </c:pt>
                <c:pt idx="274">
                  <c:v>2.7399999999999856</c:v>
                </c:pt>
                <c:pt idx="275">
                  <c:v>2.7499999999999853</c:v>
                </c:pt>
                <c:pt idx="276">
                  <c:v>2.7599999999999851</c:v>
                </c:pt>
                <c:pt idx="277">
                  <c:v>2.7699999999999849</c:v>
                </c:pt>
                <c:pt idx="278">
                  <c:v>2.7799999999999847</c:v>
                </c:pt>
                <c:pt idx="279">
                  <c:v>2.7899999999999845</c:v>
                </c:pt>
                <c:pt idx="280">
                  <c:v>2.7999999999999843</c:v>
                </c:pt>
                <c:pt idx="281">
                  <c:v>2.8099999999999841</c:v>
                </c:pt>
                <c:pt idx="282">
                  <c:v>2.8199999999999839</c:v>
                </c:pt>
                <c:pt idx="283">
                  <c:v>2.8299999999999836</c:v>
                </c:pt>
                <c:pt idx="284">
                  <c:v>2.8399999999999834</c:v>
                </c:pt>
                <c:pt idx="285">
                  <c:v>2.8499999999999832</c:v>
                </c:pt>
                <c:pt idx="286">
                  <c:v>2.859999999999983</c:v>
                </c:pt>
                <c:pt idx="287">
                  <c:v>2.8699999999999828</c:v>
                </c:pt>
                <c:pt idx="288">
                  <c:v>2.8799999999999826</c:v>
                </c:pt>
                <c:pt idx="289">
                  <c:v>2.8899999999999824</c:v>
                </c:pt>
                <c:pt idx="290">
                  <c:v>2.8999999999999821</c:v>
                </c:pt>
                <c:pt idx="291">
                  <c:v>2.9099999999999819</c:v>
                </c:pt>
                <c:pt idx="292">
                  <c:v>2.9199999999999817</c:v>
                </c:pt>
                <c:pt idx="293">
                  <c:v>2.9299999999999815</c:v>
                </c:pt>
                <c:pt idx="294">
                  <c:v>2.9399999999999813</c:v>
                </c:pt>
                <c:pt idx="295">
                  <c:v>2.9499999999999811</c:v>
                </c:pt>
                <c:pt idx="296">
                  <c:v>2.9599999999999809</c:v>
                </c:pt>
                <c:pt idx="297">
                  <c:v>2.9699999999999807</c:v>
                </c:pt>
                <c:pt idx="298">
                  <c:v>2.9799999999999804</c:v>
                </c:pt>
                <c:pt idx="299">
                  <c:v>2.9899999999999802</c:v>
                </c:pt>
                <c:pt idx="300">
                  <c:v>2.99999999999998</c:v>
                </c:pt>
              </c:numCache>
            </c:numRef>
          </c:xVal>
          <c:yVal>
            <c:numRef>
              <c:f>Espect1!$M$49:$M$349</c:f>
              <c:numCache>
                <c:formatCode>0.00000</c:formatCode>
                <c:ptCount val="301"/>
                <c:pt idx="0">
                  <c:v>0.41399999999999998</c:v>
                </c:pt>
                <c:pt idx="1">
                  <c:v>0.40834276634279931</c:v>
                </c:pt>
                <c:pt idx="2">
                  <c:v>0.39944429688627925</c:v>
                </c:pt>
                <c:pt idx="3">
                  <c:v>0.39015548461783872</c:v>
                </c:pt>
                <c:pt idx="4">
                  <c:v>0.38109524105680093</c:v>
                </c:pt>
                <c:pt idx="5">
                  <c:v>0.37248612535681991</c:v>
                </c:pt>
                <c:pt idx="6">
                  <c:v>0.3644032663115464</c:v>
                </c:pt>
                <c:pt idx="7">
                  <c:v>0.35685741886007905</c:v>
                </c:pt>
                <c:pt idx="8">
                  <c:v>0.34982996760015783</c:v>
                </c:pt>
                <c:pt idx="9">
                  <c:v>0.34328938008964144</c:v>
                </c:pt>
                <c:pt idx="10">
                  <c:v>0.33719936590249566</c:v>
                </c:pt>
                <c:pt idx="11">
                  <c:v>0.33152299603462682</c:v>
                </c:pt>
                <c:pt idx="12">
                  <c:v>0.32622474996866063</c:v>
                </c:pt>
                <c:pt idx="13">
                  <c:v>0.32127146726503153</c:v>
                </c:pt>
                <c:pt idx="14">
                  <c:v>0.31663271281792177</c:v>
                </c:pt>
                <c:pt idx="15">
                  <c:v>0.31228083002342311</c:v>
                </c:pt>
                <c:pt idx="16">
                  <c:v>0.30819083273483838</c:v>
                </c:pt>
                <c:pt idx="17">
                  <c:v>0.30434021989970805</c:v>
                </c:pt>
                <c:pt idx="18">
                  <c:v>0.30070875951889947</c:v>
                </c:pt>
                <c:pt idx="19">
                  <c:v>0.29727826749725372</c:v>
                </c:pt>
                <c:pt idx="20">
                  <c:v>0.29403239491915867</c:v>
                </c:pt>
                <c:pt idx="21">
                  <c:v>0.29095643038844959</c:v>
                </c:pt>
                <c:pt idx="22">
                  <c:v>0.28803712014667121</c:v>
                </c:pt>
                <c:pt idx="23">
                  <c:v>0.28526250648835227</c:v>
                </c:pt>
                <c:pt idx="24">
                  <c:v>0.28262178380910691</c:v>
                </c:pt>
                <c:pt idx="25">
                  <c:v>0.28010517103131821</c:v>
                </c:pt>
                <c:pt idx="26">
                  <c:v>0.27770379890383745</c:v>
                </c:pt>
                <c:pt idx="27">
                  <c:v>0.27540961061839409</c:v>
                </c:pt>
                <c:pt idx="28">
                  <c:v>0.27321527423800229</c:v>
                </c:pt>
                <c:pt idx="29">
                  <c:v>0.2711141055392271</c:v>
                </c:pt>
                <c:pt idx="30">
                  <c:v>0.26910000000000001</c:v>
                </c:pt>
                <c:pt idx="31">
                  <c:v>0.26910000000000001</c:v>
                </c:pt>
                <c:pt idx="32">
                  <c:v>0.26910000000000001</c:v>
                </c:pt>
                <c:pt idx="33">
                  <c:v>0.26910000000000001</c:v>
                </c:pt>
                <c:pt idx="34">
                  <c:v>0.26910000000000001</c:v>
                </c:pt>
                <c:pt idx="35">
                  <c:v>0.26910000000000001</c:v>
                </c:pt>
                <c:pt idx="36">
                  <c:v>0.26910000000000001</c:v>
                </c:pt>
                <c:pt idx="37">
                  <c:v>0.26910000000000001</c:v>
                </c:pt>
                <c:pt idx="38">
                  <c:v>0.26910000000000001</c:v>
                </c:pt>
                <c:pt idx="39">
                  <c:v>0.26910000000000001</c:v>
                </c:pt>
                <c:pt idx="40">
                  <c:v>0.26910000000000001</c:v>
                </c:pt>
                <c:pt idx="41">
                  <c:v>0.26910000000000001</c:v>
                </c:pt>
                <c:pt idx="42">
                  <c:v>0.26910000000000001</c:v>
                </c:pt>
                <c:pt idx="43">
                  <c:v>0.26910000000000001</c:v>
                </c:pt>
                <c:pt idx="44">
                  <c:v>0.26910000000000001</c:v>
                </c:pt>
                <c:pt idx="45">
                  <c:v>0.26910000000000001</c:v>
                </c:pt>
                <c:pt idx="46">
                  <c:v>0.26910000000000001</c:v>
                </c:pt>
                <c:pt idx="47">
                  <c:v>0.26910000000000001</c:v>
                </c:pt>
                <c:pt idx="48">
                  <c:v>0.26910000000000001</c:v>
                </c:pt>
                <c:pt idx="49">
                  <c:v>0.26910000000000001</c:v>
                </c:pt>
                <c:pt idx="50">
                  <c:v>0.26910000000000001</c:v>
                </c:pt>
                <c:pt idx="51">
                  <c:v>0.26910000000000001</c:v>
                </c:pt>
                <c:pt idx="52">
                  <c:v>0.26910000000000001</c:v>
                </c:pt>
                <c:pt idx="53">
                  <c:v>0.26910000000000001</c:v>
                </c:pt>
                <c:pt idx="54">
                  <c:v>0.26910000000000001</c:v>
                </c:pt>
                <c:pt idx="55">
                  <c:v>0.26910000000000001</c:v>
                </c:pt>
                <c:pt idx="56">
                  <c:v>0.26910000000000001</c:v>
                </c:pt>
                <c:pt idx="57">
                  <c:v>0.26910000000000001</c:v>
                </c:pt>
                <c:pt idx="58">
                  <c:v>0.26910000000000001</c:v>
                </c:pt>
                <c:pt idx="59">
                  <c:v>0.26910000000000001</c:v>
                </c:pt>
                <c:pt idx="60">
                  <c:v>0.26910000000000001</c:v>
                </c:pt>
                <c:pt idx="61">
                  <c:v>0.26910000000000001</c:v>
                </c:pt>
                <c:pt idx="62">
                  <c:v>0.26910000000000001</c:v>
                </c:pt>
                <c:pt idx="63">
                  <c:v>0.26910000000000001</c:v>
                </c:pt>
                <c:pt idx="64">
                  <c:v>0.26910000000000001</c:v>
                </c:pt>
                <c:pt idx="65">
                  <c:v>0.26910000000000001</c:v>
                </c:pt>
                <c:pt idx="66">
                  <c:v>0.26910000000000001</c:v>
                </c:pt>
                <c:pt idx="67">
                  <c:v>0.26910000000000001</c:v>
                </c:pt>
                <c:pt idx="68">
                  <c:v>0.26910000000000001</c:v>
                </c:pt>
                <c:pt idx="69">
                  <c:v>0.26910000000000001</c:v>
                </c:pt>
                <c:pt idx="70">
                  <c:v>0.26910000000000001</c:v>
                </c:pt>
                <c:pt idx="71">
                  <c:v>0.26530985915492938</c:v>
                </c:pt>
                <c:pt idx="72">
                  <c:v>0.26162499999999983</c:v>
                </c:pt>
                <c:pt idx="73">
                  <c:v>0.2580410958904108</c:v>
                </c:pt>
                <c:pt idx="74">
                  <c:v>0.2545540540540539</c:v>
                </c:pt>
                <c:pt idx="75">
                  <c:v>0.25115999999999983</c:v>
                </c:pt>
                <c:pt idx="76">
                  <c:v>0.24785526315789458</c:v>
                </c:pt>
                <c:pt idx="77">
                  <c:v>0.24463636363636349</c:v>
                </c:pt>
                <c:pt idx="78">
                  <c:v>0.24149999999999983</c:v>
                </c:pt>
                <c:pt idx="79">
                  <c:v>0.23844303797468339</c:v>
                </c:pt>
                <c:pt idx="80">
                  <c:v>0.23546249999999985</c:v>
                </c:pt>
                <c:pt idx="81">
                  <c:v>0.2325555555555554</c:v>
                </c:pt>
                <c:pt idx="82">
                  <c:v>0.22971951219512179</c:v>
                </c:pt>
                <c:pt idx="83">
                  <c:v>0.2269518072289155</c:v>
                </c:pt>
                <c:pt idx="84">
                  <c:v>0.22424999999999987</c:v>
                </c:pt>
                <c:pt idx="85">
                  <c:v>0.2216117647058822</c:v>
                </c:pt>
                <c:pt idx="86">
                  <c:v>0.21903488372093008</c:v>
                </c:pt>
                <c:pt idx="87">
                  <c:v>0.21651724137931019</c:v>
                </c:pt>
                <c:pt idx="88">
                  <c:v>0.21405681818181801</c:v>
                </c:pt>
                <c:pt idx="89">
                  <c:v>0.21165168539325829</c:v>
                </c:pt>
                <c:pt idx="90">
                  <c:v>0.20929999999999985</c:v>
                </c:pt>
                <c:pt idx="91">
                  <c:v>0.20699999999999988</c:v>
                </c:pt>
                <c:pt idx="92">
                  <c:v>0.20474999999999988</c:v>
                </c:pt>
                <c:pt idx="93">
                  <c:v>0.20254838709677406</c:v>
                </c:pt>
                <c:pt idx="94">
                  <c:v>0.20039361702127648</c:v>
                </c:pt>
                <c:pt idx="95">
                  <c:v>0.19828421052631567</c:v>
                </c:pt>
                <c:pt idx="96">
                  <c:v>0.19621874999999989</c:v>
                </c:pt>
                <c:pt idx="97">
                  <c:v>0.19419587628865964</c:v>
                </c:pt>
                <c:pt idx="98">
                  <c:v>0.19221428571428556</c:v>
                </c:pt>
                <c:pt idx="99">
                  <c:v>0.19027272727272712</c:v>
                </c:pt>
                <c:pt idx="100">
                  <c:v>0.18836999999999987</c:v>
                </c:pt>
                <c:pt idx="101">
                  <c:v>0.18650495049504937</c:v>
                </c:pt>
                <c:pt idx="102">
                  <c:v>0.18467647058823514</c:v>
                </c:pt>
                <c:pt idx="103">
                  <c:v>0.18288349514563093</c:v>
                </c:pt>
                <c:pt idx="104">
                  <c:v>0.18112499999999987</c:v>
                </c:pt>
                <c:pt idx="105">
                  <c:v>0.17939999999999987</c:v>
                </c:pt>
                <c:pt idx="106">
                  <c:v>0.17770754716981119</c:v>
                </c:pt>
                <c:pt idx="107">
                  <c:v>0.1760467289719625</c:v>
                </c:pt>
                <c:pt idx="108">
                  <c:v>0.17441666666666655</c:v>
                </c:pt>
                <c:pt idx="109">
                  <c:v>0.17281651376146775</c:v>
                </c:pt>
                <c:pt idx="110">
                  <c:v>0.17124545454545442</c:v>
                </c:pt>
                <c:pt idx="111">
                  <c:v>0.16970270270270257</c:v>
                </c:pt>
                <c:pt idx="112">
                  <c:v>0.16818749999999988</c:v>
                </c:pt>
                <c:pt idx="113">
                  <c:v>0.16669911504424767</c:v>
                </c:pt>
                <c:pt idx="114">
                  <c:v>0.16523684210526304</c:v>
                </c:pt>
                <c:pt idx="115">
                  <c:v>0.16379999999999986</c:v>
                </c:pt>
                <c:pt idx="116">
                  <c:v>0.16238793103448265</c:v>
                </c:pt>
                <c:pt idx="117">
                  <c:v>0.16099999999999989</c:v>
                </c:pt>
                <c:pt idx="118">
                  <c:v>0.15963559322033885</c:v>
                </c:pt>
                <c:pt idx="119">
                  <c:v>0.15829411764705872</c:v>
                </c:pt>
                <c:pt idx="120">
                  <c:v>0.15697499999999989</c:v>
                </c:pt>
                <c:pt idx="121">
                  <c:v>0.15567768595041309</c:v>
                </c:pt>
                <c:pt idx="122">
                  <c:v>0.15440163934426218</c:v>
                </c:pt>
                <c:pt idx="123">
                  <c:v>0.15314634146341452</c:v>
                </c:pt>
                <c:pt idx="124">
                  <c:v>0.15191129032258055</c:v>
                </c:pt>
                <c:pt idx="125">
                  <c:v>0.15069599999999989</c:v>
                </c:pt>
                <c:pt idx="126">
                  <c:v>0.14949999999999988</c:v>
                </c:pt>
                <c:pt idx="127">
                  <c:v>0.14832283464566917</c:v>
                </c:pt>
                <c:pt idx="128">
                  <c:v>0.14716406249999989</c:v>
                </c:pt>
                <c:pt idx="129">
                  <c:v>0.1460232558139534</c:v>
                </c:pt>
                <c:pt idx="130">
                  <c:v>0.14489999999999989</c:v>
                </c:pt>
                <c:pt idx="131">
                  <c:v>0.14379389312977087</c:v>
                </c:pt>
                <c:pt idx="132">
                  <c:v>0.14270454545454536</c:v>
                </c:pt>
                <c:pt idx="133">
                  <c:v>0.14163157894736833</c:v>
                </c:pt>
                <c:pt idx="134">
                  <c:v>0.14057462686567154</c:v>
                </c:pt>
                <c:pt idx="135">
                  <c:v>0.13953333333333323</c:v>
                </c:pt>
                <c:pt idx="136">
                  <c:v>0.13850735294117636</c:v>
                </c:pt>
                <c:pt idx="137">
                  <c:v>0.13749635036496341</c:v>
                </c:pt>
                <c:pt idx="138">
                  <c:v>0.1364999999999999</c:v>
                </c:pt>
                <c:pt idx="139">
                  <c:v>0.13551798561151071</c:v>
                </c:pt>
                <c:pt idx="140">
                  <c:v>0.13454999999999989</c:v>
                </c:pt>
                <c:pt idx="141">
                  <c:v>0.13359574468085095</c:v>
                </c:pt>
                <c:pt idx="142">
                  <c:v>0.13265492957746469</c:v>
                </c:pt>
                <c:pt idx="143">
                  <c:v>0.13172727272727264</c:v>
                </c:pt>
                <c:pt idx="144">
                  <c:v>0.13081249999999989</c:v>
                </c:pt>
                <c:pt idx="145">
                  <c:v>0.12991034482758612</c:v>
                </c:pt>
                <c:pt idx="146">
                  <c:v>0.12902054794520537</c:v>
                </c:pt>
                <c:pt idx="147">
                  <c:v>0.12814285714285706</c:v>
                </c:pt>
                <c:pt idx="148">
                  <c:v>0.12727702702702692</c:v>
                </c:pt>
                <c:pt idx="149">
                  <c:v>0.1264228187919462</c:v>
                </c:pt>
                <c:pt idx="150">
                  <c:v>0.12557999999999991</c:v>
                </c:pt>
                <c:pt idx="151">
                  <c:v>0.12474834437086084</c:v>
                </c:pt>
                <c:pt idx="152">
                  <c:v>0.12392763157894728</c:v>
                </c:pt>
                <c:pt idx="153">
                  <c:v>0.12311764705882344</c:v>
                </c:pt>
                <c:pt idx="154">
                  <c:v>0.12231818181818173</c:v>
                </c:pt>
                <c:pt idx="155">
                  <c:v>0.12152903225806443</c:v>
                </c:pt>
                <c:pt idx="156">
                  <c:v>0.1207499999999999</c:v>
                </c:pt>
                <c:pt idx="157">
                  <c:v>0.11998089171974513</c:v>
                </c:pt>
                <c:pt idx="158">
                  <c:v>0.11922151898734168</c:v>
                </c:pt>
                <c:pt idx="159">
                  <c:v>0.11847169811320744</c:v>
                </c:pt>
                <c:pt idx="160">
                  <c:v>0.11773124999999991</c:v>
                </c:pt>
                <c:pt idx="161">
                  <c:v>0.11699999999999991</c:v>
                </c:pt>
                <c:pt idx="162">
                  <c:v>0.11627777777777769</c:v>
                </c:pt>
                <c:pt idx="163">
                  <c:v>0.11556441717791402</c:v>
                </c:pt>
                <c:pt idx="164">
                  <c:v>0.11485975609756088</c:v>
                </c:pt>
                <c:pt idx="165">
                  <c:v>0.11416363636363627</c:v>
                </c:pt>
                <c:pt idx="166">
                  <c:v>0.11347590361445774</c:v>
                </c:pt>
                <c:pt idx="167">
                  <c:v>0.11279640718562865</c:v>
                </c:pt>
                <c:pt idx="168">
                  <c:v>0.11212499999999992</c:v>
                </c:pt>
                <c:pt idx="169">
                  <c:v>0.11146153846153838</c:v>
                </c:pt>
                <c:pt idx="170">
                  <c:v>0.11080588235294109</c:v>
                </c:pt>
                <c:pt idx="171">
                  <c:v>0.11015789473684201</c:v>
                </c:pt>
                <c:pt idx="172">
                  <c:v>0.10951744186046503</c:v>
                </c:pt>
                <c:pt idx="173">
                  <c:v>0.10888439306358373</c:v>
                </c:pt>
                <c:pt idx="174">
                  <c:v>0.10825862068965508</c:v>
                </c:pt>
                <c:pt idx="175">
                  <c:v>0.10763999999999992</c:v>
                </c:pt>
                <c:pt idx="176">
                  <c:v>0.10702840909090899</c:v>
                </c:pt>
                <c:pt idx="177">
                  <c:v>0.10642372881355924</c:v>
                </c:pt>
                <c:pt idx="178">
                  <c:v>0.10582584269662913</c:v>
                </c:pt>
                <c:pt idx="179">
                  <c:v>0.1052346368715083</c:v>
                </c:pt>
                <c:pt idx="180">
                  <c:v>0.10464999999999991</c:v>
                </c:pt>
                <c:pt idx="181">
                  <c:v>0.10407182320441981</c:v>
                </c:pt>
                <c:pt idx="182">
                  <c:v>0.10349999999999991</c:v>
                </c:pt>
                <c:pt idx="183">
                  <c:v>0.10293442622950812</c:v>
                </c:pt>
                <c:pt idx="184">
                  <c:v>0.10237499999999992</c:v>
                </c:pt>
                <c:pt idx="185">
                  <c:v>0.10182162162162153</c:v>
                </c:pt>
                <c:pt idx="186">
                  <c:v>0.10127419354838701</c:v>
                </c:pt>
                <c:pt idx="187">
                  <c:v>0.10073262032085553</c:v>
                </c:pt>
                <c:pt idx="188">
                  <c:v>0.10019680851063822</c:v>
                </c:pt>
                <c:pt idx="189">
                  <c:v>9.9666666666666584E-2</c:v>
                </c:pt>
                <c:pt idx="190">
                  <c:v>9.9142105263157823E-2</c:v>
                </c:pt>
                <c:pt idx="191">
                  <c:v>9.8623036649214582E-2</c:v>
                </c:pt>
                <c:pt idx="192">
                  <c:v>9.8109374999999929E-2</c:v>
                </c:pt>
                <c:pt idx="193">
                  <c:v>9.7601036269429967E-2</c:v>
                </c:pt>
                <c:pt idx="194">
                  <c:v>9.7097938144329821E-2</c:v>
                </c:pt>
                <c:pt idx="195">
                  <c:v>9.6599999999999922E-2</c:v>
                </c:pt>
                <c:pt idx="196">
                  <c:v>9.6107142857142766E-2</c:v>
                </c:pt>
                <c:pt idx="197">
                  <c:v>9.5619289340101443E-2</c:v>
                </c:pt>
                <c:pt idx="198">
                  <c:v>9.5136363636363561E-2</c:v>
                </c:pt>
                <c:pt idx="199">
                  <c:v>9.4658291457286353E-2</c:v>
                </c:pt>
                <c:pt idx="200">
                  <c:v>9.4184999999999935E-2</c:v>
                </c:pt>
                <c:pt idx="201">
                  <c:v>9.3716417910447714E-2</c:v>
                </c:pt>
                <c:pt idx="202">
                  <c:v>9.3252475247524697E-2</c:v>
                </c:pt>
                <c:pt idx="203">
                  <c:v>9.2793103448275821E-2</c:v>
                </c:pt>
                <c:pt idx="204">
                  <c:v>9.2338235294117624E-2</c:v>
                </c:pt>
                <c:pt idx="205">
                  <c:v>9.1887804878048762E-2</c:v>
                </c:pt>
                <c:pt idx="206">
                  <c:v>9.1441747572815521E-2</c:v>
                </c:pt>
                <c:pt idx="207">
                  <c:v>9.0999999999999998E-2</c:v>
                </c:pt>
                <c:pt idx="208">
                  <c:v>9.0562500000000004E-2</c:v>
                </c:pt>
                <c:pt idx="209">
                  <c:v>9.0129186602870837E-2</c:v>
                </c:pt>
                <c:pt idx="210">
                  <c:v>8.970000000000003E-2</c:v>
                </c:pt>
                <c:pt idx="211">
                  <c:v>8.9274881516587717E-2</c:v>
                </c:pt>
                <c:pt idx="212">
                  <c:v>8.8853773584905704E-2</c:v>
                </c:pt>
                <c:pt idx="213">
                  <c:v>8.8436619718309906E-2</c:v>
                </c:pt>
                <c:pt idx="214">
                  <c:v>8.8023364485981373E-2</c:v>
                </c:pt>
                <c:pt idx="215">
                  <c:v>8.7613953488372157E-2</c:v>
                </c:pt>
                <c:pt idx="216">
                  <c:v>8.7208333333333415E-2</c:v>
                </c:pt>
                <c:pt idx="217">
                  <c:v>8.6806451612903318E-2</c:v>
                </c:pt>
                <c:pt idx="218">
                  <c:v>8.6408256880734044E-2</c:v>
                </c:pt>
                <c:pt idx="219">
                  <c:v>8.6013698630137095E-2</c:v>
                </c:pt>
                <c:pt idx="220">
                  <c:v>8.5622727272727378E-2</c:v>
                </c:pt>
                <c:pt idx="221">
                  <c:v>8.5235294117647173E-2</c:v>
                </c:pt>
                <c:pt idx="222">
                  <c:v>8.4851351351351467E-2</c:v>
                </c:pt>
                <c:pt idx="223">
                  <c:v>8.4470852017937345E-2</c:v>
                </c:pt>
                <c:pt idx="224">
                  <c:v>8.4093750000000134E-2</c:v>
                </c:pt>
                <c:pt idx="225">
                  <c:v>8.3720000000000155E-2</c:v>
                </c:pt>
                <c:pt idx="226">
                  <c:v>8.3349557522124043E-2</c:v>
                </c:pt>
                <c:pt idx="227">
                  <c:v>8.2982378854625699E-2</c:v>
                </c:pt>
                <c:pt idx="228">
                  <c:v>8.2618421052631744E-2</c:v>
                </c:pt>
                <c:pt idx="229">
                  <c:v>8.2257641921397548E-2</c:v>
                </c:pt>
                <c:pt idx="230">
                  <c:v>8.1900000000000167E-2</c:v>
                </c:pt>
                <c:pt idx="231">
                  <c:v>8.1545454545454726E-2</c:v>
                </c:pt>
                <c:pt idx="232">
                  <c:v>8.1193965517241576E-2</c:v>
                </c:pt>
                <c:pt idx="233">
                  <c:v>8.084549356223196E-2</c:v>
                </c:pt>
                <c:pt idx="234">
                  <c:v>8.0500000000000196E-2</c:v>
                </c:pt>
                <c:pt idx="235">
                  <c:v>8.0157446808510849E-2</c:v>
                </c:pt>
                <c:pt idx="236">
                  <c:v>7.9817796610169703E-2</c:v>
                </c:pt>
                <c:pt idx="237">
                  <c:v>7.9481012658228059E-2</c:v>
                </c:pt>
                <c:pt idx="238">
                  <c:v>7.914705882352964E-2</c:v>
                </c:pt>
                <c:pt idx="239">
                  <c:v>7.8815899581590174E-2</c:v>
                </c:pt>
                <c:pt idx="240">
                  <c:v>7.8487500000000238E-2</c:v>
                </c:pt>
                <c:pt idx="241">
                  <c:v>7.8161825726141304E-2</c:v>
                </c:pt>
                <c:pt idx="242">
                  <c:v>7.7838842975206851E-2</c:v>
                </c:pt>
                <c:pt idx="243">
                  <c:v>7.7518518518518764E-2</c:v>
                </c:pt>
                <c:pt idx="244">
                  <c:v>7.7200819672131396E-2</c:v>
                </c:pt>
                <c:pt idx="245">
                  <c:v>7.6885714285714543E-2</c:v>
                </c:pt>
                <c:pt idx="246">
                  <c:v>7.6573170731707565E-2</c:v>
                </c:pt>
                <c:pt idx="247">
                  <c:v>7.6263157894737102E-2</c:v>
                </c:pt>
                <c:pt idx="248">
                  <c:v>7.595564516129058E-2</c:v>
                </c:pt>
                <c:pt idx="249">
                  <c:v>7.565060240963882E-2</c:v>
                </c:pt>
                <c:pt idx="250">
                  <c:v>7.5348000000000276E-2</c:v>
                </c:pt>
                <c:pt idx="251">
                  <c:v>7.5047808764940521E-2</c:v>
                </c:pt>
                <c:pt idx="252">
                  <c:v>7.4750000000000288E-2</c:v>
                </c:pt>
                <c:pt idx="253">
                  <c:v>7.4454545454545745E-2</c:v>
                </c:pt>
                <c:pt idx="254">
                  <c:v>7.4161417322834933E-2</c:v>
                </c:pt>
                <c:pt idx="255">
                  <c:v>7.387058823529441E-2</c:v>
                </c:pt>
                <c:pt idx="256">
                  <c:v>7.3582031250000304E-2</c:v>
                </c:pt>
                <c:pt idx="257">
                  <c:v>7.3295719844358287E-2</c:v>
                </c:pt>
                <c:pt idx="258">
                  <c:v>7.3011627906977059E-2</c:v>
                </c:pt>
                <c:pt idx="259">
                  <c:v>7.2729729729730047E-2</c:v>
                </c:pt>
                <c:pt idx="260">
                  <c:v>7.2450000000000306E-2</c:v>
                </c:pt>
                <c:pt idx="261">
                  <c:v>7.2172413793103782E-2</c:v>
                </c:pt>
                <c:pt idx="262">
                  <c:v>7.1896946564885822E-2</c:v>
                </c:pt>
                <c:pt idx="263">
                  <c:v>7.1623574144487029E-2</c:v>
                </c:pt>
                <c:pt idx="264">
                  <c:v>7.1352272727273056E-2</c:v>
                </c:pt>
                <c:pt idx="265">
                  <c:v>7.1083018867924855E-2</c:v>
                </c:pt>
                <c:pt idx="266">
                  <c:v>7.0815789473684554E-2</c:v>
                </c:pt>
                <c:pt idx="267">
                  <c:v>7.0550561797753153E-2</c:v>
                </c:pt>
                <c:pt idx="268">
                  <c:v>7.028731343283616E-2</c:v>
                </c:pt>
                <c:pt idx="269">
                  <c:v>7.0026022304833055E-2</c:v>
                </c:pt>
                <c:pt idx="270">
                  <c:v>6.9766666666667004E-2</c:v>
                </c:pt>
                <c:pt idx="271">
                  <c:v>6.950922509225127E-2</c:v>
                </c:pt>
                <c:pt idx="272">
                  <c:v>6.9253676470588582E-2</c:v>
                </c:pt>
                <c:pt idx="273">
                  <c:v>6.9000000000000353E-2</c:v>
                </c:pt>
                <c:pt idx="274">
                  <c:v>6.8748175182482121E-2</c:v>
                </c:pt>
                <c:pt idx="275">
                  <c:v>6.849818181818218E-2</c:v>
                </c:pt>
                <c:pt idx="276">
                  <c:v>6.8250000000000366E-2</c:v>
                </c:pt>
                <c:pt idx="277">
                  <c:v>6.8003610108303622E-2</c:v>
                </c:pt>
                <c:pt idx="278">
                  <c:v>6.7758992805755772E-2</c:v>
                </c:pt>
                <c:pt idx="279">
                  <c:v>6.751612903225844E-2</c:v>
                </c:pt>
                <c:pt idx="280">
                  <c:v>6.7275000000000376E-2</c:v>
                </c:pt>
                <c:pt idx="281">
                  <c:v>6.703558718861248E-2</c:v>
                </c:pt>
                <c:pt idx="282">
                  <c:v>6.6797872340425918E-2</c:v>
                </c:pt>
                <c:pt idx="283">
                  <c:v>6.6561837455830775E-2</c:v>
                </c:pt>
                <c:pt idx="284">
                  <c:v>6.6327464788732776E-2</c:v>
                </c:pt>
                <c:pt idx="285">
                  <c:v>6.609473684210565E-2</c:v>
                </c:pt>
                <c:pt idx="286">
                  <c:v>6.5863636363636749E-2</c:v>
                </c:pt>
                <c:pt idx="287">
                  <c:v>6.5634146341463806E-2</c:v>
                </c:pt>
                <c:pt idx="288">
                  <c:v>6.5406250000000402E-2</c:v>
                </c:pt>
                <c:pt idx="289">
                  <c:v>6.5179930795848148E-2</c:v>
                </c:pt>
                <c:pt idx="290">
                  <c:v>6.4955172413793505E-2</c:v>
                </c:pt>
                <c:pt idx="291">
                  <c:v>6.4731958762886996E-2</c:v>
                </c:pt>
                <c:pt idx="292">
                  <c:v>6.4510273972603144E-2</c:v>
                </c:pt>
                <c:pt idx="293">
                  <c:v>6.429010238907891E-2</c:v>
                </c:pt>
                <c:pt idx="294">
                  <c:v>6.4071428571428973E-2</c:v>
                </c:pt>
                <c:pt idx="295">
                  <c:v>6.3854237288135995E-2</c:v>
                </c:pt>
                <c:pt idx="296">
                  <c:v>6.363851351351392E-2</c:v>
                </c:pt>
                <c:pt idx="297">
                  <c:v>6.3424242424242827E-2</c:v>
                </c:pt>
                <c:pt idx="298">
                  <c:v>6.321140939597357E-2</c:v>
                </c:pt>
                <c:pt idx="299">
                  <c:v>6.3000000000000417E-2</c:v>
                </c:pt>
                <c:pt idx="300">
                  <c:v>6.2790000000000415E-2</c:v>
                </c:pt>
              </c:numCache>
            </c:numRef>
          </c:yVal>
          <c:smooth val="1"/>
        </c:ser>
        <c:dLbls>
          <c:showLegendKey val="0"/>
          <c:showVal val="0"/>
          <c:showCatName val="0"/>
          <c:showSerName val="0"/>
          <c:showPercent val="0"/>
          <c:showBubbleSize val="0"/>
        </c:dLbls>
        <c:axId val="106900864"/>
        <c:axId val="112735744"/>
      </c:scatterChart>
      <c:valAx>
        <c:axId val="106900864"/>
        <c:scaling>
          <c:orientation val="minMax"/>
          <c:max val="3"/>
          <c:min val="0"/>
        </c:scaling>
        <c:delete val="0"/>
        <c:axPos val="b"/>
        <c:majorGridlines/>
        <c:minorGridlines/>
        <c:title>
          <c:tx>
            <c:rich>
              <a:bodyPr/>
              <a:lstStyle/>
              <a:p>
                <a:pPr>
                  <a:defRPr sz="1000" b="0"/>
                </a:pPr>
                <a:r>
                  <a:rPr lang="es-ES" sz="1000" b="0"/>
                  <a:t>Periodo T (seg)</a:t>
                </a:r>
              </a:p>
            </c:rich>
          </c:tx>
          <c:layout>
            <c:manualLayout>
              <c:xMode val="edge"/>
              <c:yMode val="edge"/>
              <c:x val="0.7985822021116139"/>
              <c:y val="0.93218373642471797"/>
            </c:manualLayout>
          </c:layout>
          <c:overlay val="0"/>
        </c:title>
        <c:numFmt formatCode="0.0" sourceLinked="0"/>
        <c:majorTickMark val="none"/>
        <c:minorTickMark val="none"/>
        <c:tickLblPos val="nextTo"/>
        <c:txPr>
          <a:bodyPr/>
          <a:lstStyle/>
          <a:p>
            <a:pPr>
              <a:defRPr sz="800"/>
            </a:pPr>
            <a:endParaRPr lang="es-VE"/>
          </a:p>
        </c:txPr>
        <c:crossAx val="112735744"/>
        <c:crosses val="autoZero"/>
        <c:crossBetween val="midCat"/>
        <c:majorUnit val="0.2"/>
        <c:minorUnit val="5.000000000000001E-2"/>
      </c:valAx>
      <c:valAx>
        <c:axId val="112735744"/>
        <c:scaling>
          <c:orientation val="minMax"/>
          <c:max val="1.5"/>
          <c:min val="0"/>
        </c:scaling>
        <c:delete val="0"/>
        <c:axPos val="l"/>
        <c:majorGridlines/>
        <c:title>
          <c:tx>
            <c:rich>
              <a:bodyPr rot="0" vert="horz"/>
              <a:lstStyle/>
              <a:p>
                <a:pPr>
                  <a:defRPr sz="1000"/>
                </a:pPr>
                <a:r>
                  <a:rPr lang="en-US" sz="1000"/>
                  <a:t>Ad</a:t>
                </a:r>
              </a:p>
            </c:rich>
          </c:tx>
          <c:layout>
            <c:manualLayout>
              <c:xMode val="edge"/>
              <c:yMode val="edge"/>
              <c:x val="5.3997917269914174E-2"/>
              <c:y val="4.3511618855927144E-2"/>
            </c:manualLayout>
          </c:layout>
          <c:overlay val="0"/>
        </c:title>
        <c:numFmt formatCode="#,##0.00" sourceLinked="0"/>
        <c:majorTickMark val="none"/>
        <c:minorTickMark val="none"/>
        <c:tickLblPos val="nextTo"/>
        <c:txPr>
          <a:bodyPr/>
          <a:lstStyle/>
          <a:p>
            <a:pPr>
              <a:defRPr sz="800"/>
            </a:pPr>
            <a:endParaRPr lang="es-VE"/>
          </a:p>
        </c:txPr>
        <c:crossAx val="106900864"/>
        <c:crosses val="autoZero"/>
        <c:crossBetween val="midCat"/>
        <c:majorUnit val="0.1"/>
        <c:minorUnit val="2.0000000000000004E-2"/>
      </c:valAx>
    </c:plotArea>
    <c:legend>
      <c:legendPos val="b"/>
      <c:layout>
        <c:manualLayout>
          <c:xMode val="edge"/>
          <c:yMode val="edge"/>
          <c:x val="0"/>
          <c:y val="0.92186919837167047"/>
          <c:w val="0.75520361990950235"/>
          <c:h val="6.4635299334177235E-2"/>
        </c:manualLayout>
      </c:layout>
      <c:overlay val="0"/>
      <c:txPr>
        <a:bodyPr/>
        <a:lstStyle/>
        <a:p>
          <a:pPr>
            <a:defRPr sz="800" baseline="0">
              <a:latin typeface="Century Gothic" pitchFamily="34" charset="0"/>
            </a:defRPr>
          </a:pPr>
          <a:endParaRPr lang="es-VE"/>
        </a:p>
      </c:txPr>
    </c:legend>
    <c:plotVisOnly val="1"/>
    <c:dispBlanksAs val="gap"/>
    <c:showDLblsOverMax val="0"/>
  </c:chart>
  <c:spPr>
    <a:ln cap="sq"/>
    <a:scene3d>
      <a:camera prst="orthographicFront"/>
      <a:lightRig rig="threePt" dir="t"/>
    </a:scene3d>
    <a:sp3d>
      <a:bevelT/>
    </a:sp3d>
  </c:spPr>
  <c:printSettings>
    <c:headerFooter/>
    <c:pageMargins b="0.75000000000000544" l="0.70000000000000062" r="0.70000000000000062" t="0.75000000000000544" header="0.30000000000000032" footer="0.30000000000000032"/>
    <c:pageSetup paperSize="9" orientation="landscape" horizontalDpi="300" verticalDpi="300"/>
  </c:printSettings>
</c:chartSpace>
</file>

<file path=xl/ctrlProps/ctrlProp1.xml><?xml version="1.0" encoding="utf-8"?>
<formControlPr xmlns="http://schemas.microsoft.com/office/spreadsheetml/2009/9/main" objectType="Radio" checked="Checked" firstButton="1" fmlaLink="$Q$41" lockText="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8" Type="http://schemas.openxmlformats.org/officeDocument/2006/relationships/hyperlink" Target="#'H5'!&#193;rea_de_impresi&#243;n"/><Relationship Id="rId3" Type="http://schemas.openxmlformats.org/officeDocument/2006/relationships/chart" Target="../charts/chart1.xml"/><Relationship Id="rId7" Type="http://schemas.openxmlformats.org/officeDocument/2006/relationships/hyperlink" Target="#'H4'!&#193;rea_de_impresi&#243;n"/><Relationship Id="rId12" Type="http://schemas.openxmlformats.org/officeDocument/2006/relationships/chart" Target="../charts/chart2.xml"/><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8.png"/><Relationship Id="rId11" Type="http://schemas.openxmlformats.org/officeDocument/2006/relationships/hyperlink" Target="file:///C:\Users\LUIS\Documents\.TXT" TargetMode="External"/><Relationship Id="rId5" Type="http://schemas.openxmlformats.org/officeDocument/2006/relationships/hyperlink" Target="#'H3'!&#193;rea_de_impresi&#243;n"/><Relationship Id="rId10" Type="http://schemas.openxmlformats.org/officeDocument/2006/relationships/hyperlink" Target="#'H7'!&#193;rea_de_impresi&#243;n"/><Relationship Id="rId4" Type="http://schemas.openxmlformats.org/officeDocument/2006/relationships/hyperlink" Target="#'H2'!&#193;rea_de_impresi&#243;n"/><Relationship Id="rId9" Type="http://schemas.openxmlformats.org/officeDocument/2006/relationships/hyperlink" Target="#'H6'!B2"/></Relationships>
</file>

<file path=xl/drawings/_rels/drawing2.x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6.emf"/><Relationship Id="rId1" Type="http://schemas.openxmlformats.org/officeDocument/2006/relationships/image" Target="../media/image7.png"/><Relationship Id="rId5" Type="http://schemas.openxmlformats.org/officeDocument/2006/relationships/image" Target="../media/image19.emf"/><Relationship Id="rId4" Type="http://schemas.openxmlformats.org/officeDocument/2006/relationships/image" Target="../media/image18.emf"/></Relationships>
</file>

<file path=xl/drawings/_rels/drawing3.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 Id="rId4" Type="http://schemas.openxmlformats.org/officeDocument/2006/relationships/hyperlink" Target="#Espect1!G11"/></Relationships>
</file>

<file path=xl/drawings/_rels/drawing4.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hyperlink" Target="#Espect1!D23"/></Relationships>
</file>

<file path=xl/drawings/_rels/drawing5.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6.png"/><Relationship Id="rId1" Type="http://schemas.openxmlformats.org/officeDocument/2006/relationships/image" Target="../media/image25.png"/><Relationship Id="rId4" Type="http://schemas.openxmlformats.org/officeDocument/2006/relationships/hyperlink" Target="#Espect1!D27"/></Relationships>
</file>

<file path=xl/drawings/_rels/drawing6.xml.rels><?xml version="1.0" encoding="UTF-8" standalone="yes"?>
<Relationships xmlns="http://schemas.openxmlformats.org/package/2006/relationships"><Relationship Id="rId2" Type="http://schemas.openxmlformats.org/officeDocument/2006/relationships/hyperlink" Target="#Espect1!H31"/><Relationship Id="rId1" Type="http://schemas.openxmlformats.org/officeDocument/2006/relationships/image" Target="../media/image28.png"/></Relationships>
</file>

<file path=xl/drawings/_rels/drawing7.xml.rels><?xml version="1.0" encoding="UTF-8" standalone="yes"?>
<Relationships xmlns="http://schemas.openxmlformats.org/package/2006/relationships"><Relationship Id="rId1" Type="http://schemas.openxmlformats.org/officeDocument/2006/relationships/hyperlink" Target="#Espect1!J36"/></Relationships>
</file>

<file path=xl/drawings/_rels/drawing8.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png"/><Relationship Id="rId1" Type="http://schemas.openxmlformats.org/officeDocument/2006/relationships/image" Target="../media/image29.png"/><Relationship Id="rId4" Type="http://schemas.openxmlformats.org/officeDocument/2006/relationships/hyperlink" Target="#Espect1!F47"/></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11.emf"/><Relationship Id="rId7" Type="http://schemas.openxmlformats.org/officeDocument/2006/relationships/image" Target="../media/image15.emf"/><Relationship Id="rId2" Type="http://schemas.openxmlformats.org/officeDocument/2006/relationships/image" Target="../media/image10.emf"/><Relationship Id="rId1" Type="http://schemas.openxmlformats.org/officeDocument/2006/relationships/image" Target="../media/image9.emf"/><Relationship Id="rId6" Type="http://schemas.openxmlformats.org/officeDocument/2006/relationships/image" Target="../media/image14.emf"/><Relationship Id="rId5" Type="http://schemas.openxmlformats.org/officeDocument/2006/relationships/image" Target="../media/image13.emf"/><Relationship Id="rId4"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xdr:from>
      <xdr:col>14</xdr:col>
      <xdr:colOff>285750</xdr:colOff>
      <xdr:row>43</xdr:row>
      <xdr:rowOff>104775</xdr:rowOff>
    </xdr:from>
    <xdr:to>
      <xdr:col>15</xdr:col>
      <xdr:colOff>742950</xdr:colOff>
      <xdr:row>49</xdr:row>
      <xdr:rowOff>114300</xdr:rowOff>
    </xdr:to>
    <xdr:sp macro="" textlink="">
      <xdr:nvSpPr>
        <xdr:cNvPr id="11" name="10 Rectángulo"/>
        <xdr:cNvSpPr/>
      </xdr:nvSpPr>
      <xdr:spPr>
        <a:xfrm>
          <a:off x="10039350" y="8705850"/>
          <a:ext cx="1428750" cy="1133475"/>
        </a:xfrm>
        <a:prstGeom prst="rect">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lang="es-VE" sz="1100"/>
        </a:p>
      </xdr:txBody>
    </xdr:sp>
    <xdr:clientData/>
  </xdr:twoCellAnchor>
  <xdr:twoCellAnchor editAs="oneCell">
    <xdr:from>
      <xdr:col>0</xdr:col>
      <xdr:colOff>219075</xdr:colOff>
      <xdr:row>75</xdr:row>
      <xdr:rowOff>6350</xdr:rowOff>
    </xdr:from>
    <xdr:to>
      <xdr:col>9</xdr:col>
      <xdr:colOff>447676</xdr:colOff>
      <xdr:row>98</xdr:row>
      <xdr:rowOff>177800</xdr:rowOff>
    </xdr:to>
    <xdr:pic>
      <xdr:nvPicPr>
        <xdr:cNvPr id="21" name="Picture 18"/>
        <xdr:cNvPicPr>
          <a:picLocks noChangeAspect="1" noChangeArrowheads="1"/>
        </xdr:cNvPicPr>
      </xdr:nvPicPr>
      <xdr:blipFill>
        <a:blip xmlns:r="http://schemas.openxmlformats.org/officeDocument/2006/relationships" r:embed="rId1" cstate="print"/>
        <a:srcRect t="59247"/>
        <a:stretch>
          <a:fillRect/>
        </a:stretch>
      </xdr:blipFill>
      <xdr:spPr bwMode="auto">
        <a:xfrm>
          <a:off x="219075" y="14932025"/>
          <a:ext cx="6657976" cy="4772025"/>
        </a:xfrm>
        <a:prstGeom prst="rect">
          <a:avLst/>
        </a:prstGeom>
        <a:noFill/>
        <a:ln w="1">
          <a:solidFill>
            <a:schemeClr val="accent1"/>
          </a:solidFill>
          <a:miter lim="800000"/>
          <a:headEnd/>
          <a:tailEnd type="none" w="med" len="med"/>
        </a:ln>
        <a:effectLst/>
      </xdr:spPr>
    </xdr:pic>
    <xdr:clientData/>
  </xdr:twoCellAnchor>
  <xdr:twoCellAnchor editAs="oneCell">
    <xdr:from>
      <xdr:col>0</xdr:col>
      <xdr:colOff>0</xdr:colOff>
      <xdr:row>98</xdr:row>
      <xdr:rowOff>195661</xdr:rowOff>
    </xdr:from>
    <xdr:to>
      <xdr:col>10</xdr:col>
      <xdr:colOff>184150</xdr:colOff>
      <xdr:row>114</xdr:row>
      <xdr:rowOff>180975</xdr:rowOff>
    </xdr:to>
    <xdr:pic>
      <xdr:nvPicPr>
        <xdr:cNvPr id="3" name="Picture 10"/>
        <xdr:cNvPicPr>
          <a:picLocks noChangeAspect="1" noChangeArrowheads="1"/>
        </xdr:cNvPicPr>
      </xdr:nvPicPr>
      <xdr:blipFill>
        <a:blip xmlns:r="http://schemas.openxmlformats.org/officeDocument/2006/relationships" r:embed="rId2" cstate="print"/>
        <a:srcRect/>
        <a:stretch>
          <a:fillRect/>
        </a:stretch>
      </xdr:blipFill>
      <xdr:spPr bwMode="auto">
        <a:xfrm>
          <a:off x="0" y="21064936"/>
          <a:ext cx="7327900" cy="3185714"/>
        </a:xfrm>
        <a:prstGeom prst="rect">
          <a:avLst/>
        </a:prstGeom>
        <a:noFill/>
        <a:ln w="1">
          <a:solidFill>
            <a:schemeClr val="accent1"/>
          </a:solidFill>
          <a:miter lim="800000"/>
          <a:headEnd/>
          <a:tailEnd type="none" w="med" len="med"/>
        </a:ln>
        <a:effectLst/>
      </xdr:spPr>
    </xdr:pic>
    <xdr:clientData/>
  </xdr:twoCellAnchor>
  <xdr:twoCellAnchor>
    <xdr:from>
      <xdr:col>0</xdr:col>
      <xdr:colOff>31750</xdr:colOff>
      <xdr:row>47</xdr:row>
      <xdr:rowOff>120649</xdr:rowOff>
    </xdr:from>
    <xdr:to>
      <xdr:col>9</xdr:col>
      <xdr:colOff>669925</xdr:colOff>
      <xdr:row>73</xdr:row>
      <xdr:rowOff>209550</xdr:rowOff>
    </xdr:to>
    <xdr:graphicFrame macro="">
      <xdr:nvGraphicFramePr>
        <xdr:cNvPr id="24" name="2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28575</xdr:colOff>
      <xdr:row>13</xdr:row>
      <xdr:rowOff>28575</xdr:rowOff>
    </xdr:from>
    <xdr:to>
      <xdr:col>13</xdr:col>
      <xdr:colOff>196575</xdr:colOff>
      <xdr:row>15</xdr:row>
      <xdr:rowOff>153675</xdr:rowOff>
    </xdr:to>
    <xdr:sp macro="" textlink="">
      <xdr:nvSpPr>
        <xdr:cNvPr id="23" name="22 Rectángulo">
          <a:hlinkClick xmlns:r="http://schemas.openxmlformats.org/officeDocument/2006/relationships" r:id="rId4"/>
        </xdr:cNvPr>
        <xdr:cNvSpPr/>
      </xdr:nvSpPr>
      <xdr:spPr>
        <a:xfrm>
          <a:off x="7419975" y="3181350"/>
          <a:ext cx="1692000" cy="468000"/>
        </a:xfrm>
        <a:prstGeom prst="rect">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es-VE" sz="1400" b="1"/>
            <a:t>VER  REFERENCIA</a:t>
          </a:r>
        </a:p>
      </xdr:txBody>
    </xdr:sp>
    <xdr:clientData fPrintsWithSheet="0"/>
  </xdr:twoCellAnchor>
  <xdr:twoCellAnchor>
    <xdr:from>
      <xdr:col>11</xdr:col>
      <xdr:colOff>38100</xdr:colOff>
      <xdr:row>20</xdr:row>
      <xdr:rowOff>257176</xdr:rowOff>
    </xdr:from>
    <xdr:to>
      <xdr:col>13</xdr:col>
      <xdr:colOff>206100</xdr:colOff>
      <xdr:row>24</xdr:row>
      <xdr:rowOff>1276</xdr:rowOff>
    </xdr:to>
    <xdr:sp macro="" textlink="">
      <xdr:nvSpPr>
        <xdr:cNvPr id="25" name="24 Rectángulo">
          <a:hlinkClick xmlns:r="http://schemas.openxmlformats.org/officeDocument/2006/relationships" r:id="rId5"/>
        </xdr:cNvPr>
        <xdr:cNvSpPr/>
      </xdr:nvSpPr>
      <xdr:spPr>
        <a:xfrm>
          <a:off x="7429500" y="4343401"/>
          <a:ext cx="1768200" cy="468000"/>
        </a:xfrm>
        <a:prstGeom prst="rect">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es-VE" sz="1400" b="1"/>
            <a:t>VER  REFERENCIA</a:t>
          </a:r>
        </a:p>
      </xdr:txBody>
    </xdr:sp>
    <xdr:clientData fPrintsWithSheet="0"/>
  </xdr:twoCellAnchor>
  <xdr:twoCellAnchor>
    <xdr:from>
      <xdr:col>7</xdr:col>
      <xdr:colOff>352426</xdr:colOff>
      <xdr:row>21</xdr:row>
      <xdr:rowOff>276224</xdr:rowOff>
    </xdr:from>
    <xdr:to>
      <xdr:col>7</xdr:col>
      <xdr:colOff>478427</xdr:colOff>
      <xdr:row>23</xdr:row>
      <xdr:rowOff>42449</xdr:rowOff>
    </xdr:to>
    <xdr:pic>
      <xdr:nvPicPr>
        <xdr:cNvPr id="1049" name="Picture 25"/>
        <xdr:cNvPicPr>
          <a:picLocks noChangeAspect="1" noChangeArrowheads="1"/>
        </xdr:cNvPicPr>
      </xdr:nvPicPr>
      <xdr:blipFill>
        <a:blip xmlns:r="http://schemas.openxmlformats.org/officeDocument/2006/relationships" r:embed="rId6" cstate="print">
          <a:clrChange>
            <a:clrFrom>
              <a:srgbClr val="FFFFFF"/>
            </a:clrFrom>
            <a:clrTo>
              <a:srgbClr val="FFFFFF">
                <a:alpha val="0"/>
              </a:srgbClr>
            </a:clrTo>
          </a:clrChange>
        </a:blip>
        <a:srcRect/>
        <a:stretch>
          <a:fillRect/>
        </a:stretch>
      </xdr:blipFill>
      <xdr:spPr bwMode="auto">
        <a:xfrm>
          <a:off x="5781676" y="4933949"/>
          <a:ext cx="126001" cy="252000"/>
        </a:xfrm>
        <a:prstGeom prst="rect">
          <a:avLst/>
        </a:prstGeom>
        <a:noFill/>
      </xdr:spPr>
    </xdr:pic>
    <xdr:clientData/>
  </xdr:twoCellAnchor>
  <xdr:twoCellAnchor>
    <xdr:from>
      <xdr:col>11</xdr:col>
      <xdr:colOff>28575</xdr:colOff>
      <xdr:row>24</xdr:row>
      <xdr:rowOff>276224</xdr:rowOff>
    </xdr:from>
    <xdr:to>
      <xdr:col>13</xdr:col>
      <xdr:colOff>196575</xdr:colOff>
      <xdr:row>28</xdr:row>
      <xdr:rowOff>57149</xdr:rowOff>
    </xdr:to>
    <xdr:sp macro="" textlink="">
      <xdr:nvSpPr>
        <xdr:cNvPr id="26" name="25 Rectángulo">
          <a:hlinkClick xmlns:r="http://schemas.openxmlformats.org/officeDocument/2006/relationships" r:id="rId7"/>
        </xdr:cNvPr>
        <xdr:cNvSpPr/>
      </xdr:nvSpPr>
      <xdr:spPr>
        <a:xfrm>
          <a:off x="7419975" y="5086349"/>
          <a:ext cx="1768200" cy="504825"/>
        </a:xfrm>
        <a:prstGeom prst="rect">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es-VE" sz="1400" b="1"/>
            <a:t>VER  REFERENCIA</a:t>
          </a:r>
        </a:p>
      </xdr:txBody>
    </xdr:sp>
    <xdr:clientData fPrintsWithSheet="0"/>
  </xdr:twoCellAnchor>
  <xdr:twoCellAnchor>
    <xdr:from>
      <xdr:col>11</xdr:col>
      <xdr:colOff>28575</xdr:colOff>
      <xdr:row>28</xdr:row>
      <xdr:rowOff>266700</xdr:rowOff>
    </xdr:from>
    <xdr:to>
      <xdr:col>13</xdr:col>
      <xdr:colOff>196575</xdr:colOff>
      <xdr:row>32</xdr:row>
      <xdr:rowOff>57150</xdr:rowOff>
    </xdr:to>
    <xdr:sp macro="" textlink="">
      <xdr:nvSpPr>
        <xdr:cNvPr id="28" name="27 Rectángulo">
          <a:hlinkClick xmlns:r="http://schemas.openxmlformats.org/officeDocument/2006/relationships" r:id="rId8"/>
        </xdr:cNvPr>
        <xdr:cNvSpPr/>
      </xdr:nvSpPr>
      <xdr:spPr>
        <a:xfrm>
          <a:off x="7419975" y="5800725"/>
          <a:ext cx="1768200" cy="514350"/>
        </a:xfrm>
        <a:prstGeom prst="rect">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es-VE" sz="1400" b="1"/>
            <a:t>VER  REFERENCIA</a:t>
          </a:r>
        </a:p>
      </xdr:txBody>
    </xdr:sp>
    <xdr:clientData fPrintsWithSheet="0"/>
  </xdr:twoCellAnchor>
  <xdr:twoCellAnchor>
    <xdr:from>
      <xdr:col>11</xdr:col>
      <xdr:colOff>28575</xdr:colOff>
      <xdr:row>34</xdr:row>
      <xdr:rowOff>0</xdr:rowOff>
    </xdr:from>
    <xdr:to>
      <xdr:col>13</xdr:col>
      <xdr:colOff>196575</xdr:colOff>
      <xdr:row>36</xdr:row>
      <xdr:rowOff>85726</xdr:rowOff>
    </xdr:to>
    <xdr:sp macro="" textlink="">
      <xdr:nvSpPr>
        <xdr:cNvPr id="29" name="28 Rectángulo">
          <a:hlinkClick xmlns:r="http://schemas.openxmlformats.org/officeDocument/2006/relationships" r:id="rId9"/>
        </xdr:cNvPr>
        <xdr:cNvSpPr/>
      </xdr:nvSpPr>
      <xdr:spPr>
        <a:xfrm>
          <a:off x="7419975" y="6600825"/>
          <a:ext cx="1768200" cy="485776"/>
        </a:xfrm>
        <a:prstGeom prst="rect">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es-VE" sz="1400" b="1"/>
            <a:t>VER  REFERENCIA</a:t>
          </a:r>
        </a:p>
      </xdr:txBody>
    </xdr:sp>
    <xdr:clientData fPrintsWithSheet="0"/>
  </xdr:twoCellAnchor>
  <xdr:twoCellAnchor editAs="absolute">
    <xdr:from>
      <xdr:col>11</xdr:col>
      <xdr:colOff>19050</xdr:colOff>
      <xdr:row>38</xdr:row>
      <xdr:rowOff>9525</xdr:rowOff>
    </xdr:from>
    <xdr:to>
      <xdr:col>13</xdr:col>
      <xdr:colOff>187050</xdr:colOff>
      <xdr:row>40</xdr:row>
      <xdr:rowOff>77475</xdr:rowOff>
    </xdr:to>
    <xdr:sp macro="" textlink="">
      <xdr:nvSpPr>
        <xdr:cNvPr id="30" name="29 Rectángulo">
          <a:hlinkClick xmlns:r="http://schemas.openxmlformats.org/officeDocument/2006/relationships" r:id="rId10"/>
        </xdr:cNvPr>
        <xdr:cNvSpPr/>
      </xdr:nvSpPr>
      <xdr:spPr>
        <a:xfrm>
          <a:off x="7410450" y="8553450"/>
          <a:ext cx="1692000" cy="468000"/>
        </a:xfrm>
        <a:prstGeom prst="rect">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es-VE" sz="1400" b="1"/>
            <a:t>VER  REFERENCIA</a:t>
          </a:r>
        </a:p>
      </xdr:txBody>
    </xdr:sp>
    <xdr:clientData fPrintsWithSheet="0"/>
  </xdr:twoCellAnchor>
  <mc:AlternateContent xmlns:mc="http://schemas.openxmlformats.org/markup-compatibility/2006">
    <mc:Choice xmlns:a14="http://schemas.microsoft.com/office/drawing/2010/main" Requires="a14">
      <xdr:twoCellAnchor>
        <xdr:from>
          <xdr:col>0</xdr:col>
          <xdr:colOff>704850</xdr:colOff>
          <xdr:row>78</xdr:row>
          <xdr:rowOff>104775</xdr:rowOff>
        </xdr:from>
        <xdr:to>
          <xdr:col>9</xdr:col>
          <xdr:colOff>342900</xdr:colOff>
          <xdr:row>87</xdr:row>
          <xdr:rowOff>190500</xdr:rowOff>
        </xdr:to>
        <xdr:grpSp>
          <xdr:nvGrpSpPr>
            <xdr:cNvPr id="1057" name="Group 33"/>
            <xdr:cNvGrpSpPr>
              <a:grpSpLocks/>
            </xdr:cNvGrpSpPr>
          </xdr:nvGrpSpPr>
          <xdr:grpSpPr bwMode="auto">
            <a:xfrm>
              <a:off x="704850" y="15792450"/>
              <a:ext cx="6067425" cy="1885950"/>
              <a:chOff x="448" y="3275"/>
              <a:chExt cx="615" cy="198"/>
            </a:xfrm>
          </xdr:grpSpPr>
          <xdr:sp macro="" textlink="">
            <xdr:nvSpPr>
              <xdr:cNvPr id="1027" name="Object 3" hidden="1">
                <a:extLst>
                  <a:ext uri="{63B3BB69-23CF-44E3-9099-C40C66FF867C}">
                    <a14:compatExt spid="_x0000_s1027"/>
                  </a:ext>
                </a:extLst>
              </xdr:cNvPr>
              <xdr:cNvSpPr/>
            </xdr:nvSpPr>
            <xdr:spPr>
              <a:xfrm>
                <a:off x="550" y="3383"/>
                <a:ext cx="274" cy="64"/>
              </a:xfrm>
              <a:prstGeom prst="rect">
                <a:avLst/>
              </a:prstGeom>
            </xdr:spPr>
          </xdr:sp>
          <xdr:sp macro="" textlink="">
            <xdr:nvSpPr>
              <xdr:cNvPr id="1029" name="Object 5" hidden="1">
                <a:extLst>
                  <a:ext uri="{63B3BB69-23CF-44E3-9099-C40C66FF867C}">
                    <a14:compatExt spid="_x0000_s1029"/>
                  </a:ext>
                </a:extLst>
              </xdr:cNvPr>
              <xdr:cNvSpPr/>
            </xdr:nvSpPr>
            <xdr:spPr>
              <a:xfrm>
                <a:off x="448" y="3435"/>
                <a:ext cx="71" cy="38"/>
              </a:xfrm>
              <a:prstGeom prst="rect">
                <a:avLst/>
              </a:prstGeom>
            </xdr:spPr>
          </xdr:sp>
          <xdr:sp macro="" textlink="">
            <xdr:nvSpPr>
              <xdr:cNvPr id="1030" name="Object 6" hidden="1">
                <a:extLst>
                  <a:ext uri="{63B3BB69-23CF-44E3-9099-C40C66FF867C}">
                    <a14:compatExt spid="_x0000_s1030"/>
                  </a:ext>
                </a:extLst>
              </xdr:cNvPr>
              <xdr:cNvSpPr/>
            </xdr:nvSpPr>
            <xdr:spPr>
              <a:xfrm>
                <a:off x="667" y="3275"/>
                <a:ext cx="91" cy="40"/>
              </a:xfrm>
              <a:prstGeom prst="rect">
                <a:avLst/>
              </a:prstGeom>
            </xdr:spPr>
          </xdr:sp>
          <xdr:sp macro="" textlink="">
            <xdr:nvSpPr>
              <xdr:cNvPr id="1032" name="Object 8" hidden="1">
                <a:extLst>
                  <a:ext uri="{63B3BB69-23CF-44E3-9099-C40C66FF867C}">
                    <a14:compatExt spid="_x0000_s1032"/>
                  </a:ext>
                </a:extLst>
              </xdr:cNvPr>
              <xdr:cNvSpPr/>
            </xdr:nvSpPr>
            <xdr:spPr>
              <a:xfrm>
                <a:off x="861" y="3287"/>
                <a:ext cx="202" cy="11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46</xdr:row>
          <xdr:rowOff>0</xdr:rowOff>
        </xdr:from>
        <xdr:to>
          <xdr:col>5</xdr:col>
          <xdr:colOff>38100</xdr:colOff>
          <xdr:row>47</xdr:row>
          <xdr:rowOff>66675</xdr:rowOff>
        </xdr:to>
        <xdr:sp macro="" textlink="">
          <xdr:nvSpPr>
            <xdr:cNvPr id="1036" name="Object 12" hidden="1">
              <a:extLst>
                <a:ext uri="{63B3BB69-23CF-44E3-9099-C40C66FF867C}">
                  <a14:compatExt spid="_x0000_s1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44</xdr:row>
          <xdr:rowOff>28575</xdr:rowOff>
        </xdr:from>
        <xdr:to>
          <xdr:col>1</xdr:col>
          <xdr:colOff>685800</xdr:colOff>
          <xdr:row>44</xdr:row>
          <xdr:rowOff>247650</xdr:rowOff>
        </xdr:to>
        <xdr:sp macro="" textlink="">
          <xdr:nvSpPr>
            <xdr:cNvPr id="1060" name="Option Button 36" hidden="1">
              <a:extLst>
                <a:ext uri="{63B3BB69-23CF-44E3-9099-C40C66FF867C}">
                  <a14:compatExt spid="_x0000_s10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s-VE" sz="800" b="0" i="0" u="none" strike="noStrike" baseline="0">
                  <a:solidFill>
                    <a:srgbClr val="000000"/>
                  </a:solidFill>
                  <a:latin typeface="Tahoma"/>
                  <a:ea typeface="Tahoma"/>
                  <a:cs typeface="Tahoma"/>
                </a:rPr>
                <a:t>La Estructura es Regular</a:t>
              </a:r>
              <a:endParaRPr lang="es-V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44</xdr:row>
          <xdr:rowOff>28575</xdr:rowOff>
        </xdr:from>
        <xdr:to>
          <xdr:col>4</xdr:col>
          <xdr:colOff>476250</xdr:colOff>
          <xdr:row>44</xdr:row>
          <xdr:rowOff>247650</xdr:rowOff>
        </xdr:to>
        <xdr:sp macro="" textlink="">
          <xdr:nvSpPr>
            <xdr:cNvPr id="1062" name="Option Button 38" hidden="1">
              <a:extLst>
                <a:ext uri="{63B3BB69-23CF-44E3-9099-C40C66FF867C}">
                  <a14:compatExt spid="_x0000_s10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s-VE" sz="800" b="0" i="0" u="none" strike="noStrike" baseline="0">
                  <a:solidFill>
                    <a:srgbClr val="000000"/>
                  </a:solidFill>
                  <a:latin typeface="Tahoma"/>
                  <a:ea typeface="Tahoma"/>
                  <a:cs typeface="Tahoma"/>
                </a:rPr>
                <a:t>La Estructura es Irregular</a:t>
              </a:r>
              <a:endParaRPr lang="es-VE"/>
            </a:p>
          </xdr:txBody>
        </xdr:sp>
        <xdr:clientData/>
      </xdr:twoCellAnchor>
    </mc:Choice>
    <mc:Fallback/>
  </mc:AlternateContent>
  <xdr:twoCellAnchor>
    <xdr:from>
      <xdr:col>14</xdr:col>
      <xdr:colOff>362430</xdr:colOff>
      <xdr:row>44</xdr:row>
      <xdr:rowOff>135133</xdr:rowOff>
    </xdr:from>
    <xdr:to>
      <xdr:col>15</xdr:col>
      <xdr:colOff>647700</xdr:colOff>
      <xdr:row>46</xdr:row>
      <xdr:rowOff>47626</xdr:rowOff>
    </xdr:to>
    <xdr:sp macro="[0]!COPIARESPECTRO" textlink="">
      <xdr:nvSpPr>
        <xdr:cNvPr id="6" name="5 Rectángulo"/>
        <xdr:cNvSpPr/>
      </xdr:nvSpPr>
      <xdr:spPr>
        <a:xfrm>
          <a:off x="10116030" y="8860033"/>
          <a:ext cx="1256820" cy="312543"/>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VE" sz="1600" b="1"/>
            <a:t>COPIAR</a:t>
          </a:r>
        </a:p>
      </xdr:txBody>
    </xdr:sp>
    <xdr:clientData fPrintsWithSheet="0"/>
  </xdr:twoCellAnchor>
  <xdr:twoCellAnchor>
    <xdr:from>
      <xdr:col>14</xdr:col>
      <xdr:colOff>352424</xdr:colOff>
      <xdr:row>46</xdr:row>
      <xdr:rowOff>257175</xdr:rowOff>
    </xdr:from>
    <xdr:to>
      <xdr:col>15</xdr:col>
      <xdr:colOff>627987</xdr:colOff>
      <xdr:row>48</xdr:row>
      <xdr:rowOff>169668</xdr:rowOff>
    </xdr:to>
    <xdr:sp macro="[0]!COPIARESPECTRO" textlink="">
      <xdr:nvSpPr>
        <xdr:cNvPr id="39" name="38 Rectángulo">
          <a:hlinkClick xmlns:r="http://schemas.openxmlformats.org/officeDocument/2006/relationships" r:id="rId11"/>
        </xdr:cNvPr>
        <xdr:cNvSpPr/>
      </xdr:nvSpPr>
      <xdr:spPr>
        <a:xfrm>
          <a:off x="10106024" y="9382125"/>
          <a:ext cx="1247113" cy="312543"/>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VE" sz="1600" b="1"/>
            <a:t>GUARDAR</a:t>
          </a:r>
        </a:p>
      </xdr:txBody>
    </xdr:sp>
    <xdr:clientData fPrintsWithSheet="0"/>
  </xdr:twoCellAnchor>
  <xdr:twoCellAnchor>
    <xdr:from>
      <xdr:col>13</xdr:col>
      <xdr:colOff>266700</xdr:colOff>
      <xdr:row>24</xdr:row>
      <xdr:rowOff>123825</xdr:rowOff>
    </xdr:from>
    <xdr:to>
      <xdr:col>26</xdr:col>
      <xdr:colOff>457200</xdr:colOff>
      <xdr:row>41</xdr:row>
      <xdr:rowOff>66675</xdr:rowOff>
    </xdr:to>
    <xdr:graphicFrame macro="">
      <xdr:nvGraphicFramePr>
        <xdr:cNvPr id="34" name="3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25</xdr:row>
      <xdr:rowOff>66675</xdr:rowOff>
    </xdr:from>
    <xdr:to>
      <xdr:col>5</xdr:col>
      <xdr:colOff>123825</xdr:colOff>
      <xdr:row>33</xdr:row>
      <xdr:rowOff>252014</xdr:rowOff>
    </xdr:to>
    <xdr:grpSp>
      <xdr:nvGrpSpPr>
        <xdr:cNvPr id="9" name="8 Grupo"/>
        <xdr:cNvGrpSpPr/>
      </xdr:nvGrpSpPr>
      <xdr:grpSpPr>
        <a:xfrm>
          <a:off x="0" y="7911811"/>
          <a:ext cx="4765098" cy="2979628"/>
          <a:chOff x="6419850" y="7781925"/>
          <a:chExt cx="4743450" cy="3185714"/>
        </a:xfrm>
      </xdr:grpSpPr>
      <xdr:pic>
        <xdr:nvPicPr>
          <xdr:cNvPr id="2" name="Picture 10"/>
          <xdr:cNvPicPr>
            <a:picLocks noChangeAspect="1" noChangeArrowheads="1"/>
          </xdr:cNvPicPr>
        </xdr:nvPicPr>
        <xdr:blipFill>
          <a:blip xmlns:r="http://schemas.openxmlformats.org/officeDocument/2006/relationships" r:embed="rId1" cstate="print"/>
          <a:srcRect l="40000" r="25409"/>
          <a:stretch>
            <a:fillRect/>
          </a:stretch>
        </xdr:blipFill>
        <xdr:spPr bwMode="auto">
          <a:xfrm>
            <a:off x="7953375" y="7781925"/>
            <a:ext cx="2619375" cy="3185714"/>
          </a:xfrm>
          <a:prstGeom prst="rect">
            <a:avLst/>
          </a:prstGeom>
          <a:noFill/>
          <a:ln w="1">
            <a:noFill/>
            <a:miter lim="800000"/>
            <a:headEnd/>
            <a:tailEnd type="none" w="med" len="med"/>
          </a:ln>
          <a:effectLst/>
        </xdr:spPr>
      </xdr:pic>
      <xdr:pic>
        <xdr:nvPicPr>
          <xdr:cNvPr id="3" name="Picture 10"/>
          <xdr:cNvPicPr>
            <a:picLocks noChangeAspect="1" noChangeArrowheads="1"/>
          </xdr:cNvPicPr>
        </xdr:nvPicPr>
        <xdr:blipFill>
          <a:blip xmlns:r="http://schemas.openxmlformats.org/officeDocument/2006/relationships" r:embed="rId1" cstate="print"/>
          <a:srcRect l="6045" t="18238" r="78086" b="71297"/>
          <a:stretch>
            <a:fillRect/>
          </a:stretch>
        </xdr:blipFill>
        <xdr:spPr bwMode="auto">
          <a:xfrm>
            <a:off x="6696075" y="8343900"/>
            <a:ext cx="1200150" cy="333375"/>
          </a:xfrm>
          <a:prstGeom prst="rect">
            <a:avLst/>
          </a:prstGeom>
          <a:noFill/>
          <a:ln w="1">
            <a:noFill/>
            <a:miter lim="800000"/>
            <a:headEnd/>
            <a:tailEnd type="none" w="med" len="med"/>
          </a:ln>
          <a:effectLst/>
        </xdr:spPr>
      </xdr:pic>
      <xdr:pic>
        <xdr:nvPicPr>
          <xdr:cNvPr id="4" name="Picture 10"/>
          <xdr:cNvPicPr>
            <a:picLocks noChangeAspect="1" noChangeArrowheads="1"/>
          </xdr:cNvPicPr>
        </xdr:nvPicPr>
        <xdr:blipFill>
          <a:blip xmlns:r="http://schemas.openxmlformats.org/officeDocument/2006/relationships" r:embed="rId1" cstate="print"/>
          <a:srcRect l="89686" t="17341" r="3396" b="72194"/>
          <a:stretch>
            <a:fillRect/>
          </a:stretch>
        </xdr:blipFill>
        <xdr:spPr bwMode="auto">
          <a:xfrm>
            <a:off x="10639425" y="8162925"/>
            <a:ext cx="523875" cy="333375"/>
          </a:xfrm>
          <a:prstGeom prst="rect">
            <a:avLst/>
          </a:prstGeom>
          <a:noFill/>
          <a:ln w="1">
            <a:noFill/>
            <a:miter lim="800000"/>
            <a:headEnd/>
            <a:tailEnd type="none" w="med" len="med"/>
          </a:ln>
          <a:effectLst/>
        </xdr:spPr>
      </xdr:pic>
      <xdr:pic>
        <xdr:nvPicPr>
          <xdr:cNvPr id="5" name="Picture 10"/>
          <xdr:cNvPicPr>
            <a:picLocks noChangeAspect="1" noChangeArrowheads="1"/>
          </xdr:cNvPicPr>
        </xdr:nvPicPr>
        <xdr:blipFill>
          <a:blip xmlns:r="http://schemas.openxmlformats.org/officeDocument/2006/relationships" r:embed="rId1" cstate="print"/>
          <a:srcRect l="89686" t="49632" r="3396" b="42295"/>
          <a:stretch>
            <a:fillRect/>
          </a:stretch>
        </xdr:blipFill>
        <xdr:spPr bwMode="auto">
          <a:xfrm>
            <a:off x="9439275" y="9486900"/>
            <a:ext cx="523875" cy="257175"/>
          </a:xfrm>
          <a:prstGeom prst="rect">
            <a:avLst/>
          </a:prstGeom>
          <a:noFill/>
          <a:ln w="1">
            <a:noFill/>
            <a:miter lim="800000"/>
            <a:headEnd/>
            <a:tailEnd type="none" w="med" len="med"/>
          </a:ln>
          <a:effectLst/>
        </xdr:spPr>
      </xdr:pic>
      <xdr:pic>
        <xdr:nvPicPr>
          <xdr:cNvPr id="6" name="Picture 10"/>
          <xdr:cNvPicPr>
            <a:picLocks noChangeAspect="1" noChangeArrowheads="1"/>
          </xdr:cNvPicPr>
        </xdr:nvPicPr>
        <xdr:blipFill>
          <a:blip xmlns:r="http://schemas.openxmlformats.org/officeDocument/2006/relationships" r:embed="rId1" cstate="print"/>
          <a:srcRect l="89686" t="78933" r="3396" b="13293"/>
          <a:stretch>
            <a:fillRect/>
          </a:stretch>
        </xdr:blipFill>
        <xdr:spPr bwMode="auto">
          <a:xfrm>
            <a:off x="9963150" y="10429875"/>
            <a:ext cx="523875" cy="247650"/>
          </a:xfrm>
          <a:prstGeom prst="rect">
            <a:avLst/>
          </a:prstGeom>
          <a:noFill/>
          <a:ln w="1">
            <a:noFill/>
            <a:miter lim="800000"/>
            <a:headEnd/>
            <a:tailEnd type="none" w="med" len="med"/>
          </a:ln>
          <a:effectLst/>
        </xdr:spPr>
      </xdr:pic>
      <xdr:pic>
        <xdr:nvPicPr>
          <xdr:cNvPr id="7" name="Picture 10"/>
          <xdr:cNvPicPr>
            <a:picLocks noChangeAspect="1" noChangeArrowheads="1"/>
          </xdr:cNvPicPr>
        </xdr:nvPicPr>
        <xdr:blipFill>
          <a:blip xmlns:r="http://schemas.openxmlformats.org/officeDocument/2006/relationships" r:embed="rId1" cstate="print"/>
          <a:srcRect l="6045" t="78634" r="79345" b="10303"/>
          <a:stretch>
            <a:fillRect/>
          </a:stretch>
        </xdr:blipFill>
        <xdr:spPr bwMode="auto">
          <a:xfrm>
            <a:off x="6781800" y="10363200"/>
            <a:ext cx="1104900" cy="352425"/>
          </a:xfrm>
          <a:prstGeom prst="rect">
            <a:avLst/>
          </a:prstGeom>
          <a:noFill/>
          <a:ln w="1">
            <a:noFill/>
            <a:miter lim="800000"/>
            <a:headEnd/>
            <a:tailEnd type="none" w="med" len="med"/>
          </a:ln>
          <a:effectLst/>
        </xdr:spPr>
      </xdr:pic>
      <xdr:pic>
        <xdr:nvPicPr>
          <xdr:cNvPr id="8" name="Picture 10"/>
          <xdr:cNvPicPr>
            <a:picLocks noChangeAspect="1" noChangeArrowheads="1"/>
          </xdr:cNvPicPr>
        </xdr:nvPicPr>
        <xdr:blipFill>
          <a:blip xmlns:r="http://schemas.openxmlformats.org/officeDocument/2006/relationships" r:embed="rId1" cstate="print"/>
          <a:srcRect l="6045" t="55313" r="74937" b="33624"/>
          <a:stretch>
            <a:fillRect/>
          </a:stretch>
        </xdr:blipFill>
        <xdr:spPr bwMode="auto">
          <a:xfrm>
            <a:off x="6419850" y="9467850"/>
            <a:ext cx="1438275" cy="352425"/>
          </a:xfrm>
          <a:prstGeom prst="rect">
            <a:avLst/>
          </a:prstGeom>
          <a:noFill/>
          <a:ln w="1">
            <a:noFill/>
            <a:miter lim="800000"/>
            <a:headEnd/>
            <a:tailEnd type="none" w="med" len="med"/>
          </a:ln>
          <a:effectLst/>
        </xdr:spPr>
      </xdr:pic>
    </xdr:grpSp>
    <xdr:clientData/>
  </xdr:twoCellAnchor>
  <xdr:twoCellAnchor editAs="oneCell">
    <xdr:from>
      <xdr:col>0</xdr:col>
      <xdr:colOff>142875</xdr:colOff>
      <xdr:row>45</xdr:row>
      <xdr:rowOff>28575</xdr:rowOff>
    </xdr:from>
    <xdr:to>
      <xdr:col>1</xdr:col>
      <xdr:colOff>760376</xdr:colOff>
      <xdr:row>45</xdr:row>
      <xdr:rowOff>666750</xdr:rowOff>
    </xdr:to>
    <xdr:pic>
      <xdr:nvPicPr>
        <xdr:cNvPr id="2061" name="Picture 13"/>
        <xdr:cNvPicPr>
          <a:picLocks noChangeAspect="1" noChangeArrowheads="1"/>
        </xdr:cNvPicPr>
      </xdr:nvPicPr>
      <xdr:blipFill>
        <a:blip xmlns:r="http://schemas.openxmlformats.org/officeDocument/2006/relationships" r:embed="rId2" cstate="print"/>
        <a:srcRect/>
        <a:stretch>
          <a:fillRect/>
        </a:stretch>
      </xdr:blipFill>
      <xdr:spPr bwMode="auto">
        <a:xfrm>
          <a:off x="142875" y="12582525"/>
          <a:ext cx="1646201" cy="638175"/>
        </a:xfrm>
        <a:prstGeom prst="rect">
          <a:avLst/>
        </a:prstGeom>
        <a:noFill/>
      </xdr:spPr>
    </xdr:pic>
    <xdr:clientData/>
  </xdr:twoCellAnchor>
  <xdr:twoCellAnchor editAs="oneCell">
    <xdr:from>
      <xdr:col>4</xdr:col>
      <xdr:colOff>247650</xdr:colOff>
      <xdr:row>45</xdr:row>
      <xdr:rowOff>85725</xdr:rowOff>
    </xdr:from>
    <xdr:to>
      <xdr:col>6</xdr:col>
      <xdr:colOff>678180</xdr:colOff>
      <xdr:row>45</xdr:row>
      <xdr:rowOff>685800</xdr:rowOff>
    </xdr:to>
    <xdr:pic>
      <xdr:nvPicPr>
        <xdr:cNvPr id="2062" name="Picture 14"/>
        <xdr:cNvPicPr>
          <a:picLocks noChangeAspect="1" noChangeArrowheads="1"/>
        </xdr:cNvPicPr>
      </xdr:nvPicPr>
      <xdr:blipFill>
        <a:blip xmlns:r="http://schemas.openxmlformats.org/officeDocument/2006/relationships" r:embed="rId3" cstate="print"/>
        <a:srcRect t="13461" r="4823"/>
        <a:stretch>
          <a:fillRect/>
        </a:stretch>
      </xdr:blipFill>
      <xdr:spPr bwMode="auto">
        <a:xfrm>
          <a:off x="4105275" y="12639675"/>
          <a:ext cx="1973580" cy="600075"/>
        </a:xfrm>
        <a:prstGeom prst="rect">
          <a:avLst/>
        </a:prstGeom>
        <a:noFill/>
      </xdr:spPr>
    </xdr:pic>
    <xdr:clientData/>
  </xdr:twoCellAnchor>
  <xdr:twoCellAnchor>
    <xdr:from>
      <xdr:col>0</xdr:col>
      <xdr:colOff>57151</xdr:colOff>
      <xdr:row>50</xdr:row>
      <xdr:rowOff>38099</xdr:rowOff>
    </xdr:from>
    <xdr:to>
      <xdr:col>9</xdr:col>
      <xdr:colOff>885825</xdr:colOff>
      <xdr:row>58</xdr:row>
      <xdr:rowOff>104774</xdr:rowOff>
    </xdr:to>
    <xdr:sp macro="" textlink="">
      <xdr:nvSpPr>
        <xdr:cNvPr id="12" name="11 CuadroTexto"/>
        <xdr:cNvSpPr txBox="1"/>
      </xdr:nvSpPr>
      <xdr:spPr>
        <a:xfrm>
          <a:off x="57151" y="14277974"/>
          <a:ext cx="8886824" cy="1476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s-ES" sz="1200" b="1" baseline="0" smtClean="0">
              <a:solidFill>
                <a:schemeClr val="dk1"/>
              </a:solidFill>
              <a:latin typeface="+mn-lt"/>
              <a:ea typeface="+mn-ea"/>
              <a:cs typeface="+mn-cs"/>
            </a:rPr>
            <a:t>9.4.6 CONTROL DE CORTANTE BASAL Y VALORES DE DISEÑO</a:t>
          </a:r>
        </a:p>
        <a:p>
          <a:pPr algn="l"/>
          <a:r>
            <a:rPr lang="es-ES" sz="1200" baseline="0" smtClean="0">
              <a:solidFill>
                <a:schemeClr val="dk1"/>
              </a:solidFill>
              <a:latin typeface="+mn-lt"/>
              <a:ea typeface="+mn-ea"/>
              <a:cs typeface="+mn-cs"/>
            </a:rPr>
            <a:t>El corte basal Vo deberá compararse con el calculado según la Sección 9.3.1 con un período T = 1.6 Ta, el cual se denota aquí por V</a:t>
          </a:r>
          <a:r>
            <a:rPr lang="es-ES" sz="1200" baseline="-25000" smtClean="0">
              <a:solidFill>
                <a:schemeClr val="dk1"/>
              </a:solidFill>
              <a:latin typeface="+mn-lt"/>
              <a:ea typeface="+mn-ea"/>
              <a:cs typeface="+mn-cs"/>
            </a:rPr>
            <a:t>0</a:t>
          </a:r>
          <a:r>
            <a:rPr lang="es-ES" sz="1200" baseline="0" smtClean="0">
              <a:solidFill>
                <a:schemeClr val="dk1"/>
              </a:solidFill>
              <a:latin typeface="+mn-lt"/>
              <a:ea typeface="+mn-ea"/>
              <a:cs typeface="+mn-cs"/>
            </a:rPr>
            <a:t>*. Cuando V</a:t>
          </a:r>
          <a:r>
            <a:rPr lang="es-ES" sz="1200" baseline="-25000" smtClean="0">
              <a:solidFill>
                <a:schemeClr val="dk1"/>
              </a:solidFill>
              <a:latin typeface="+mn-lt"/>
              <a:ea typeface="+mn-ea"/>
              <a:cs typeface="+mn-cs"/>
            </a:rPr>
            <a:t>0</a:t>
          </a:r>
          <a:r>
            <a:rPr lang="es-ES" sz="1200" baseline="0" smtClean="0">
              <a:solidFill>
                <a:schemeClr val="dk1"/>
              </a:solidFill>
              <a:latin typeface="+mn-lt"/>
              <a:ea typeface="+mn-ea"/>
              <a:cs typeface="+mn-cs"/>
            </a:rPr>
            <a:t> sea menor que V</a:t>
          </a:r>
          <a:r>
            <a:rPr lang="es-ES" sz="1200" baseline="-25000" smtClean="0">
              <a:solidFill>
                <a:schemeClr val="dk1"/>
              </a:solidFill>
              <a:latin typeface="+mn-lt"/>
              <a:ea typeface="+mn-ea"/>
              <a:cs typeface="+mn-cs"/>
            </a:rPr>
            <a:t>0</a:t>
          </a:r>
          <a:r>
            <a:rPr lang="es-ES" sz="1200" baseline="0" smtClean="0">
              <a:solidFill>
                <a:schemeClr val="dk1"/>
              </a:solidFill>
              <a:latin typeface="+mn-lt"/>
              <a:ea typeface="+mn-ea"/>
              <a:cs typeface="+mn-cs"/>
            </a:rPr>
            <a:t>* los valores para el diseño deberán multiplicarse por V</a:t>
          </a:r>
          <a:r>
            <a:rPr lang="es-ES" sz="1200" baseline="-25000" smtClean="0">
              <a:solidFill>
                <a:schemeClr val="dk1"/>
              </a:solidFill>
              <a:latin typeface="+mn-lt"/>
              <a:ea typeface="+mn-ea"/>
              <a:cs typeface="+mn-cs"/>
            </a:rPr>
            <a:t>0</a:t>
          </a:r>
          <a:r>
            <a:rPr lang="es-ES" sz="1200" baseline="0" smtClean="0">
              <a:solidFill>
                <a:schemeClr val="dk1"/>
              </a:solidFill>
              <a:latin typeface="+mn-lt"/>
              <a:ea typeface="+mn-ea"/>
              <a:cs typeface="+mn-cs"/>
            </a:rPr>
            <a:t>* / V</a:t>
          </a:r>
          <a:r>
            <a:rPr lang="es-ES" sz="1200" baseline="-25000" smtClean="0">
              <a:solidFill>
                <a:schemeClr val="dk1"/>
              </a:solidFill>
              <a:latin typeface="+mn-lt"/>
              <a:ea typeface="+mn-ea"/>
              <a:cs typeface="+mn-cs"/>
            </a:rPr>
            <a:t>0</a:t>
          </a:r>
          <a:r>
            <a:rPr lang="es-ES" sz="1200" baseline="0" smtClean="0">
              <a:solidFill>
                <a:schemeClr val="dk1"/>
              </a:solidFill>
              <a:latin typeface="+mn-lt"/>
              <a:ea typeface="+mn-ea"/>
              <a:cs typeface="+mn-cs"/>
            </a:rPr>
            <a:t>.  </a:t>
          </a:r>
        </a:p>
        <a:p>
          <a:pPr algn="l"/>
          <a:r>
            <a:rPr lang="es-ES" sz="1200" baseline="0" smtClean="0">
              <a:solidFill>
                <a:schemeClr val="dk1"/>
              </a:solidFill>
              <a:latin typeface="+mn-lt"/>
              <a:ea typeface="+mn-ea"/>
              <a:cs typeface="+mn-cs"/>
            </a:rPr>
            <a:t>El cociente Vo / W de diseño no será menor que el mínimo coeficiente sísmico dado en el Artículo 7.1.</a:t>
          </a:r>
        </a:p>
        <a:p>
          <a:pPr algn="l"/>
          <a:r>
            <a:rPr lang="es-ES" sz="1200" baseline="0" smtClean="0">
              <a:solidFill>
                <a:schemeClr val="dk1"/>
              </a:solidFill>
              <a:latin typeface="+mn-lt"/>
              <a:ea typeface="+mn-ea"/>
              <a:cs typeface="+mn-cs"/>
            </a:rPr>
            <a:t>Posteriormente se considerarán los efectos P-</a:t>
          </a:r>
          <a:r>
            <a:rPr lang="el-GR" sz="1200" baseline="0" smtClean="0">
              <a:solidFill>
                <a:schemeClr val="dk1"/>
              </a:solidFill>
              <a:latin typeface="+mn-lt"/>
              <a:ea typeface="+mn-ea"/>
              <a:cs typeface="+mn-cs"/>
            </a:rPr>
            <a:t>Δ </a:t>
          </a:r>
          <a:r>
            <a:rPr lang="es-ES" sz="1200" baseline="0" smtClean="0">
              <a:solidFill>
                <a:schemeClr val="dk1"/>
              </a:solidFill>
              <a:latin typeface="+mn-lt"/>
              <a:ea typeface="+mn-ea"/>
              <a:cs typeface="+mn-cs"/>
            </a:rPr>
            <a:t>según el Artículo 8.5 para obtener los incrementos eventuales de fuerzas cortantes, desplazamientos y derivas. </a:t>
          </a:r>
        </a:p>
        <a:p>
          <a:pPr algn="l"/>
          <a:r>
            <a:rPr lang="es-ES" sz="1200" baseline="0" smtClean="0">
              <a:solidFill>
                <a:schemeClr val="dk1"/>
              </a:solidFill>
              <a:latin typeface="+mn-lt"/>
              <a:ea typeface="+mn-ea"/>
              <a:cs typeface="+mn-cs"/>
            </a:rPr>
            <a:t>Finalmente se considerarán los efectos torsionales según el Artículo 9.5 y se añadirán sus efectos a los resultados del análisis anterior.</a:t>
          </a:r>
          <a:endParaRPr lang="es-ES" sz="1200"/>
        </a:p>
      </xdr:txBody>
    </xdr:sp>
    <xdr:clientData/>
  </xdr:twoCellAnchor>
  <xdr:twoCellAnchor>
    <xdr:from>
      <xdr:col>6</xdr:col>
      <xdr:colOff>561975</xdr:colOff>
      <xdr:row>7</xdr:row>
      <xdr:rowOff>9525</xdr:rowOff>
    </xdr:from>
    <xdr:to>
      <xdr:col>9</xdr:col>
      <xdr:colOff>933451</xdr:colOff>
      <xdr:row>9</xdr:row>
      <xdr:rowOff>57150</xdr:rowOff>
    </xdr:to>
    <xdr:sp macro="" textlink="">
      <xdr:nvSpPr>
        <xdr:cNvPr id="13" name="12 CuadroTexto"/>
        <xdr:cNvSpPr txBox="1"/>
      </xdr:nvSpPr>
      <xdr:spPr>
        <a:xfrm>
          <a:off x="5943600" y="2038350"/>
          <a:ext cx="3048001" cy="628650"/>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S" sz="1100" b="1" baseline="0" smtClean="0">
              <a:solidFill>
                <a:schemeClr val="dk1"/>
              </a:solidFill>
              <a:latin typeface="+mn-lt"/>
              <a:ea typeface="+mn-ea"/>
              <a:cs typeface="+mn-cs"/>
            </a:rPr>
            <a:t>El valor T del período fundamental calculado según la fórmula 9.4 no excederá el valor 1.4 Ta, donde Ta está dado en la Subsección 9.3.2.2.</a:t>
          </a:r>
          <a:endParaRPr lang="es-ES" sz="1100" b="1"/>
        </a:p>
      </xdr:txBody>
    </xdr:sp>
    <xdr:clientData/>
  </xdr:twoCellAnchor>
  <xdr:twoCellAnchor>
    <xdr:from>
      <xdr:col>6</xdr:col>
      <xdr:colOff>876299</xdr:colOff>
      <xdr:row>3</xdr:row>
      <xdr:rowOff>123825</xdr:rowOff>
    </xdr:from>
    <xdr:to>
      <xdr:col>9</xdr:col>
      <xdr:colOff>666750</xdr:colOff>
      <xdr:row>7</xdr:row>
      <xdr:rowOff>0</xdr:rowOff>
    </xdr:to>
    <xdr:grpSp>
      <xdr:nvGrpSpPr>
        <xdr:cNvPr id="16" name="15 Grupo"/>
        <xdr:cNvGrpSpPr/>
      </xdr:nvGrpSpPr>
      <xdr:grpSpPr>
        <a:xfrm>
          <a:off x="6279572" y="851189"/>
          <a:ext cx="2466110" cy="1183697"/>
          <a:chOff x="9220199" y="400050"/>
          <a:chExt cx="2466976" cy="1181100"/>
        </a:xfrm>
      </xdr:grpSpPr>
      <xdr:pic>
        <xdr:nvPicPr>
          <xdr:cNvPr id="2057" name="Picture 9"/>
          <xdr:cNvPicPr>
            <a:picLocks noChangeAspect="1" noChangeArrowheads="1"/>
          </xdr:cNvPicPr>
        </xdr:nvPicPr>
        <xdr:blipFill>
          <a:blip xmlns:r="http://schemas.openxmlformats.org/officeDocument/2006/relationships" r:embed="rId4" cstate="print"/>
          <a:srcRect l="87469" t="37209" b="36047"/>
          <a:stretch>
            <a:fillRect/>
          </a:stretch>
        </xdr:blipFill>
        <xdr:spPr bwMode="auto">
          <a:xfrm>
            <a:off x="11210925" y="838200"/>
            <a:ext cx="476250" cy="219075"/>
          </a:xfrm>
          <a:prstGeom prst="rect">
            <a:avLst/>
          </a:prstGeom>
          <a:noFill/>
        </xdr:spPr>
      </xdr:pic>
      <xdr:pic>
        <xdr:nvPicPr>
          <xdr:cNvPr id="2058" name="Picture 10"/>
          <xdr:cNvPicPr>
            <a:picLocks noChangeAspect="1" noChangeArrowheads="1"/>
          </xdr:cNvPicPr>
        </xdr:nvPicPr>
        <xdr:blipFill>
          <a:blip xmlns:r="http://schemas.openxmlformats.org/officeDocument/2006/relationships" r:embed="rId4" cstate="print"/>
          <a:srcRect r="66917"/>
          <a:stretch>
            <a:fillRect/>
          </a:stretch>
        </xdr:blipFill>
        <xdr:spPr bwMode="auto">
          <a:xfrm>
            <a:off x="9220199" y="400050"/>
            <a:ext cx="1812851" cy="1181100"/>
          </a:xfrm>
          <a:prstGeom prst="rect">
            <a:avLst/>
          </a:prstGeom>
          <a:noFill/>
        </xdr:spPr>
      </xdr:pic>
    </xdr:grpSp>
    <xdr:clientData/>
  </xdr:twoCellAnchor>
  <xdr:twoCellAnchor editAs="oneCell">
    <xdr:from>
      <xdr:col>6</xdr:col>
      <xdr:colOff>247650</xdr:colOff>
      <xdr:row>2</xdr:row>
      <xdr:rowOff>9525</xdr:rowOff>
    </xdr:from>
    <xdr:to>
      <xdr:col>9</xdr:col>
      <xdr:colOff>786765</xdr:colOff>
      <xdr:row>3</xdr:row>
      <xdr:rowOff>123825</xdr:rowOff>
    </xdr:to>
    <xdr:pic>
      <xdr:nvPicPr>
        <xdr:cNvPr id="2059" name="Picture 11"/>
        <xdr:cNvPicPr>
          <a:picLocks noChangeAspect="1" noChangeArrowheads="1"/>
        </xdr:cNvPicPr>
      </xdr:nvPicPr>
      <xdr:blipFill>
        <a:blip xmlns:r="http://schemas.openxmlformats.org/officeDocument/2006/relationships" r:embed="rId5" cstate="print"/>
        <a:srcRect/>
        <a:stretch>
          <a:fillRect/>
        </a:stretch>
      </xdr:blipFill>
      <xdr:spPr bwMode="auto">
        <a:xfrm>
          <a:off x="5629275" y="466725"/>
          <a:ext cx="3215640" cy="304800"/>
        </a:xfrm>
        <a:prstGeom prst="rect">
          <a:avLst/>
        </a:prstGeom>
        <a:noFill/>
      </xdr:spPr>
    </xdr:pic>
    <xdr:clientData/>
  </xdr:twoCellAnchor>
  <xdr:twoCellAnchor>
    <xdr:from>
      <xdr:col>3</xdr:col>
      <xdr:colOff>114300</xdr:colOff>
      <xdr:row>21</xdr:row>
      <xdr:rowOff>38100</xdr:rowOff>
    </xdr:from>
    <xdr:to>
      <xdr:col>6</xdr:col>
      <xdr:colOff>238125</xdr:colOff>
      <xdr:row>21</xdr:row>
      <xdr:rowOff>361950</xdr:rowOff>
    </xdr:to>
    <xdr:sp macro="" textlink="">
      <xdr:nvSpPr>
        <xdr:cNvPr id="19" name="18 CuadroTexto"/>
        <xdr:cNvSpPr txBox="1"/>
      </xdr:nvSpPr>
      <xdr:spPr>
        <a:xfrm>
          <a:off x="2962275" y="5562600"/>
          <a:ext cx="2657475"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s-ES" sz="1400" b="1" baseline="0" smtClean="0">
              <a:solidFill>
                <a:schemeClr val="dk1"/>
              </a:solidFill>
              <a:latin typeface="+mn-lt"/>
              <a:ea typeface="+mn-ea"/>
              <a:cs typeface="+mn-cs"/>
            </a:rPr>
            <a:t>9.3.1 FUERZA CORTANTE BASAL</a:t>
          </a:r>
          <a:endParaRPr lang="es-ES" sz="1400"/>
        </a:p>
      </xdr:txBody>
    </xdr:sp>
    <xdr:clientData/>
  </xdr:twoCellAnchor>
  <mc:AlternateContent xmlns:mc="http://schemas.openxmlformats.org/markup-compatibility/2006">
    <mc:Choice xmlns:a14="http://schemas.microsoft.com/office/drawing/2010/main" Requires="a14">
      <xdr:twoCellAnchor editAs="oneCell">
        <xdr:from>
          <xdr:col>0</xdr:col>
          <xdr:colOff>47625</xdr:colOff>
          <xdr:row>3</xdr:row>
          <xdr:rowOff>19050</xdr:rowOff>
        </xdr:from>
        <xdr:to>
          <xdr:col>1</xdr:col>
          <xdr:colOff>809625</xdr:colOff>
          <xdr:row>3</xdr:row>
          <xdr:rowOff>514350</xdr:rowOff>
        </xdr:to>
        <xdr:sp macro="" textlink="">
          <xdr:nvSpPr>
            <xdr:cNvPr id="2050" name="Object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xdr:row>
          <xdr:rowOff>19050</xdr:rowOff>
        </xdr:from>
        <xdr:to>
          <xdr:col>0</xdr:col>
          <xdr:colOff>1009650</xdr:colOff>
          <xdr:row>6</xdr:row>
          <xdr:rowOff>9525</xdr:rowOff>
        </xdr:to>
        <xdr:sp macro="" textlink="">
          <xdr:nvSpPr>
            <xdr:cNvPr id="2051" name="Object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6</xdr:row>
          <xdr:rowOff>38100</xdr:rowOff>
        </xdr:from>
        <xdr:to>
          <xdr:col>0</xdr:col>
          <xdr:colOff>1009650</xdr:colOff>
          <xdr:row>6</xdr:row>
          <xdr:rowOff>333375</xdr:rowOff>
        </xdr:to>
        <xdr:sp macro="" textlink="">
          <xdr:nvSpPr>
            <xdr:cNvPr id="2052" name="Object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7</xdr:row>
          <xdr:rowOff>47625</xdr:rowOff>
        </xdr:from>
        <xdr:to>
          <xdr:col>0</xdr:col>
          <xdr:colOff>981075</xdr:colOff>
          <xdr:row>8</xdr:row>
          <xdr:rowOff>38100</xdr:rowOff>
        </xdr:to>
        <xdr:sp macro="" textlink="">
          <xdr:nvSpPr>
            <xdr:cNvPr id="2053" name="Object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9</xdr:row>
          <xdr:rowOff>9525</xdr:rowOff>
        </xdr:from>
        <xdr:to>
          <xdr:col>1</xdr:col>
          <xdr:colOff>800100</xdr:colOff>
          <xdr:row>10</xdr:row>
          <xdr:rowOff>9525</xdr:rowOff>
        </xdr:to>
        <xdr:sp macro="" textlink="">
          <xdr:nvSpPr>
            <xdr:cNvPr id="2054" name="Object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34</xdr:row>
          <xdr:rowOff>9525</xdr:rowOff>
        </xdr:from>
        <xdr:to>
          <xdr:col>8</xdr:col>
          <xdr:colOff>390525</xdr:colOff>
          <xdr:row>35</xdr:row>
          <xdr:rowOff>0</xdr:rowOff>
        </xdr:to>
        <xdr:sp macro="" textlink="">
          <xdr:nvSpPr>
            <xdr:cNvPr id="2055" name="Object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781050</xdr:colOff>
          <xdr:row>47</xdr:row>
          <xdr:rowOff>9525</xdr:rowOff>
        </xdr:from>
        <xdr:to>
          <xdr:col>3</xdr:col>
          <xdr:colOff>0</xdr:colOff>
          <xdr:row>47</xdr:row>
          <xdr:rowOff>485775</xdr:rowOff>
        </xdr:to>
        <xdr:sp macro="" textlink="">
          <xdr:nvSpPr>
            <xdr:cNvPr id="10" name="Object 14"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114300</xdr:colOff>
      <xdr:row>0</xdr:row>
      <xdr:rowOff>171450</xdr:rowOff>
    </xdr:from>
    <xdr:to>
      <xdr:col>15</xdr:col>
      <xdr:colOff>561975</xdr:colOff>
      <xdr:row>31</xdr:row>
      <xdr:rowOff>28575</xdr:rowOff>
    </xdr:to>
    <xdr:grpSp>
      <xdr:nvGrpSpPr>
        <xdr:cNvPr id="49" name="48 Grupo"/>
        <xdr:cNvGrpSpPr/>
      </xdr:nvGrpSpPr>
      <xdr:grpSpPr>
        <a:xfrm>
          <a:off x="114300" y="171450"/>
          <a:ext cx="11877675" cy="5991225"/>
          <a:chOff x="104775" y="428625"/>
          <a:chExt cx="11877675" cy="5991225"/>
        </a:xfrm>
      </xdr:grpSpPr>
      <xdr:grpSp>
        <xdr:nvGrpSpPr>
          <xdr:cNvPr id="48" name="47 Grupo"/>
          <xdr:cNvGrpSpPr/>
        </xdr:nvGrpSpPr>
        <xdr:grpSpPr>
          <a:xfrm>
            <a:off x="104775" y="428625"/>
            <a:ext cx="11877675" cy="5991225"/>
            <a:chOff x="76200" y="428625"/>
            <a:chExt cx="11877675" cy="5991225"/>
          </a:xfrm>
        </xdr:grpSpPr>
        <xdr:sp macro="" textlink="">
          <xdr:nvSpPr>
            <xdr:cNvPr id="47" name="46 Rectángulo"/>
            <xdr:cNvSpPr/>
          </xdr:nvSpPr>
          <xdr:spPr>
            <a:xfrm>
              <a:off x="76200" y="428625"/>
              <a:ext cx="11877675" cy="59912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VE" sz="1100"/>
            </a:p>
          </xdr:txBody>
        </xdr:sp>
        <xdr:sp macro="" textlink="">
          <xdr:nvSpPr>
            <xdr:cNvPr id="45" name="44 Rectángulo"/>
            <xdr:cNvSpPr/>
          </xdr:nvSpPr>
          <xdr:spPr>
            <a:xfrm>
              <a:off x="304800" y="704850"/>
              <a:ext cx="11449050" cy="53340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lang="es-VE" sz="1100"/>
            </a:p>
          </xdr:txBody>
        </xdr:sp>
      </xdr:grpSp>
      <xdr:grpSp>
        <xdr:nvGrpSpPr>
          <xdr:cNvPr id="44" name="43 Grupo"/>
          <xdr:cNvGrpSpPr/>
        </xdr:nvGrpSpPr>
        <xdr:grpSpPr>
          <a:xfrm>
            <a:off x="390525" y="714375"/>
            <a:ext cx="11320627" cy="5210175"/>
            <a:chOff x="123825" y="323850"/>
            <a:chExt cx="11320627" cy="5210175"/>
          </a:xfrm>
        </xdr:grpSpPr>
        <xdr:grpSp>
          <xdr:nvGrpSpPr>
            <xdr:cNvPr id="41" name="40 Grupo"/>
            <xdr:cNvGrpSpPr/>
          </xdr:nvGrpSpPr>
          <xdr:grpSpPr>
            <a:xfrm>
              <a:off x="123825" y="323850"/>
              <a:ext cx="11320627" cy="5210175"/>
              <a:chOff x="47625" y="47625"/>
              <a:chExt cx="11320627" cy="5210175"/>
            </a:xfrm>
          </xdr:grpSpPr>
          <xdr:pic>
            <xdr:nvPicPr>
              <xdr:cNvPr id="3073" name="Picture 1"/>
              <xdr:cNvPicPr>
                <a:picLocks noChangeAspect="1" noChangeArrowheads="1"/>
              </xdr:cNvPicPr>
            </xdr:nvPicPr>
            <xdr:blipFill>
              <a:blip xmlns:r="http://schemas.openxmlformats.org/officeDocument/2006/relationships" r:embed="rId1" cstate="print"/>
              <a:srcRect l="6889" t="7647" r="6056" b="7451"/>
              <a:stretch>
                <a:fillRect/>
              </a:stretch>
            </xdr:blipFill>
            <xdr:spPr bwMode="auto">
              <a:xfrm>
                <a:off x="47625" y="504825"/>
                <a:ext cx="6103127" cy="4752975"/>
              </a:xfrm>
              <a:prstGeom prst="rect">
                <a:avLst/>
              </a:prstGeom>
              <a:noFill/>
              <a:ln w="0" cmpd="sng">
                <a:noFill/>
                <a:miter lim="800000"/>
                <a:headEnd/>
                <a:tailEnd type="none" w="med" len="med"/>
              </a:ln>
              <a:effectLst/>
            </xdr:spPr>
          </xdr:pic>
          <xdr:pic>
            <xdr:nvPicPr>
              <xdr:cNvPr id="3074"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6502085" y="561643"/>
                <a:ext cx="4418025" cy="3469613"/>
              </a:xfrm>
              <a:prstGeom prst="rect">
                <a:avLst/>
              </a:prstGeom>
              <a:noFill/>
              <a:ln w="0" cmpd="sng">
                <a:noFill/>
                <a:miter lim="800000"/>
                <a:headEnd/>
                <a:tailEnd type="none" w="med" len="med"/>
              </a:ln>
              <a:effectLst/>
            </xdr:spPr>
          </xdr:pic>
          <xdr:pic>
            <xdr:nvPicPr>
              <xdr:cNvPr id="3075"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6216764" y="4023082"/>
                <a:ext cx="5151488" cy="1225313"/>
              </a:xfrm>
              <a:prstGeom prst="rect">
                <a:avLst/>
              </a:prstGeom>
              <a:noFill/>
              <a:ln w="0" cmpd="sng">
                <a:noFill/>
                <a:miter lim="800000"/>
                <a:headEnd/>
                <a:tailEnd type="none" w="med" len="med"/>
              </a:ln>
              <a:effectLst/>
            </xdr:spPr>
          </xdr:pic>
          <xdr:sp macro="" textlink="">
            <xdr:nvSpPr>
              <xdr:cNvPr id="40" name="39 CuadroTexto"/>
              <xdr:cNvSpPr txBox="1"/>
            </xdr:nvSpPr>
            <xdr:spPr>
              <a:xfrm>
                <a:off x="85725" y="47625"/>
                <a:ext cx="11077575" cy="476250"/>
              </a:xfrm>
              <a:prstGeom prst="rect">
                <a:avLst/>
              </a:prstGeom>
              <a:solidFill>
                <a:schemeClr val="lt1"/>
              </a:solidFill>
              <a:ln w="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VE" sz="1400" b="1"/>
                  <a:t>ZONIFICACION  SISMICA</a:t>
                </a:r>
              </a:p>
            </xdr:txBody>
          </xdr:sp>
        </xdr:grpSp>
        <xdr:grpSp>
          <xdr:nvGrpSpPr>
            <xdr:cNvPr id="43" name="42 Grupo"/>
            <xdr:cNvGrpSpPr/>
          </xdr:nvGrpSpPr>
          <xdr:grpSpPr>
            <a:xfrm>
              <a:off x="228600" y="3705225"/>
              <a:ext cx="1057275" cy="1819275"/>
              <a:chOff x="11563350" y="1866900"/>
              <a:chExt cx="1057275" cy="1819275"/>
            </a:xfrm>
          </xdr:grpSpPr>
          <xdr:sp macro="" textlink="">
            <xdr:nvSpPr>
              <xdr:cNvPr id="42" name="41 Rectángulo"/>
              <xdr:cNvSpPr/>
            </xdr:nvSpPr>
            <xdr:spPr>
              <a:xfrm>
                <a:off x="11563350" y="1866900"/>
                <a:ext cx="1057275" cy="181927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rtlCol="0" anchor="ctr"/>
              <a:lstStyle/>
              <a:p>
                <a:pPr algn="ctr"/>
                <a:endParaRPr lang="es-VE" sz="1100"/>
              </a:p>
            </xdr:txBody>
          </xdr:sp>
          <xdr:grpSp>
            <xdr:nvGrpSpPr>
              <xdr:cNvPr id="39" name="38 Grupo"/>
              <xdr:cNvGrpSpPr/>
            </xdr:nvGrpSpPr>
            <xdr:grpSpPr>
              <a:xfrm>
                <a:off x="11744325" y="2017241"/>
                <a:ext cx="719401" cy="1501602"/>
                <a:chOff x="9906000" y="1512416"/>
                <a:chExt cx="719401" cy="1501602"/>
              </a:xfrm>
            </xdr:grpSpPr>
            <xdr:sp macro="" textlink="">
              <xdr:nvSpPr>
                <xdr:cNvPr id="25" name="24 Rectángulo"/>
                <xdr:cNvSpPr/>
              </xdr:nvSpPr>
              <xdr:spPr>
                <a:xfrm>
                  <a:off x="9906000" y="1905000"/>
                  <a:ext cx="252000" cy="144000"/>
                </a:xfrm>
                <a:prstGeom prst="rect">
                  <a:avLst/>
                </a:prstGeom>
                <a:solidFill>
                  <a:srgbClr val="FFFF00"/>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pPr algn="ctr"/>
                  <a:endParaRPr lang="es-VE" sz="1100"/>
                </a:p>
              </xdr:txBody>
            </xdr:sp>
            <xdr:grpSp>
              <xdr:nvGrpSpPr>
                <xdr:cNvPr id="38" name="37 Grupo"/>
                <xdr:cNvGrpSpPr/>
              </xdr:nvGrpSpPr>
              <xdr:grpSpPr>
                <a:xfrm>
                  <a:off x="9906000" y="1512416"/>
                  <a:ext cx="719401" cy="1501602"/>
                  <a:chOff x="9906000" y="1512416"/>
                  <a:chExt cx="719401" cy="1501602"/>
                </a:xfrm>
              </xdr:grpSpPr>
              <xdr:sp macro="" textlink="">
                <xdr:nvSpPr>
                  <xdr:cNvPr id="21" name="20 Rectángulo"/>
                  <xdr:cNvSpPr/>
                </xdr:nvSpPr>
                <xdr:spPr>
                  <a:xfrm>
                    <a:off x="9906000" y="2667000"/>
                    <a:ext cx="252000" cy="144000"/>
                  </a:xfrm>
                  <a:prstGeom prst="rect">
                    <a:avLst/>
                  </a:prstGeom>
                  <a:solidFill>
                    <a:srgbClr val="007E00"/>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pPr algn="ctr"/>
                    <a:endParaRPr lang="es-VE" sz="1100"/>
                  </a:p>
                </xdr:txBody>
              </xdr:sp>
              <xdr:sp macro="" textlink="">
                <xdr:nvSpPr>
                  <xdr:cNvPr id="22" name="21 Rectángulo"/>
                  <xdr:cNvSpPr/>
                </xdr:nvSpPr>
                <xdr:spPr>
                  <a:xfrm>
                    <a:off x="9906000" y="2476500"/>
                    <a:ext cx="252000" cy="144000"/>
                  </a:xfrm>
                  <a:prstGeom prst="rect">
                    <a:avLst/>
                  </a:prstGeom>
                  <a:solidFill>
                    <a:srgbClr val="9B9B9B"/>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pPr algn="ctr"/>
                    <a:endParaRPr lang="es-VE" sz="1100"/>
                  </a:p>
                </xdr:txBody>
              </xdr:sp>
              <xdr:sp macro="" textlink="">
                <xdr:nvSpPr>
                  <xdr:cNvPr id="23" name="22 Rectángulo"/>
                  <xdr:cNvSpPr/>
                </xdr:nvSpPr>
                <xdr:spPr>
                  <a:xfrm>
                    <a:off x="9906000" y="2286000"/>
                    <a:ext cx="252000" cy="144000"/>
                  </a:xfrm>
                  <a:prstGeom prst="rect">
                    <a:avLst/>
                  </a:prstGeom>
                  <a:solidFill>
                    <a:srgbClr val="FF6699"/>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pPr algn="ctr"/>
                    <a:endParaRPr lang="es-VE" sz="1100"/>
                  </a:p>
                </xdr:txBody>
              </xdr:sp>
              <xdr:sp macro="" textlink="">
                <xdr:nvSpPr>
                  <xdr:cNvPr id="24" name="23 Rectángulo"/>
                  <xdr:cNvSpPr/>
                </xdr:nvSpPr>
                <xdr:spPr>
                  <a:xfrm>
                    <a:off x="9906000" y="2095500"/>
                    <a:ext cx="252000" cy="144000"/>
                  </a:xfrm>
                  <a:prstGeom prst="rect">
                    <a:avLst/>
                  </a:prstGeom>
                  <a:solidFill>
                    <a:srgbClr val="AA7138"/>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pPr algn="ctr"/>
                    <a:endParaRPr lang="es-VE" sz="1100"/>
                  </a:p>
                </xdr:txBody>
              </xdr:sp>
              <xdr:sp macro="" textlink="">
                <xdr:nvSpPr>
                  <xdr:cNvPr id="26" name="25 Rectángulo"/>
                  <xdr:cNvSpPr/>
                </xdr:nvSpPr>
                <xdr:spPr>
                  <a:xfrm>
                    <a:off x="9906000" y="1714500"/>
                    <a:ext cx="252000" cy="144000"/>
                  </a:xfrm>
                  <a:prstGeom prst="rect">
                    <a:avLst/>
                  </a:prstGeom>
                  <a:solidFill>
                    <a:srgbClr val="F56F0B"/>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pPr algn="ctr"/>
                    <a:endParaRPr lang="es-VE" sz="1100"/>
                  </a:p>
                </xdr:txBody>
              </xdr:sp>
              <xdr:sp macro="" textlink="">
                <xdr:nvSpPr>
                  <xdr:cNvPr id="27" name="26 Rectángulo"/>
                  <xdr:cNvSpPr/>
                </xdr:nvSpPr>
                <xdr:spPr>
                  <a:xfrm>
                    <a:off x="9906000" y="1524000"/>
                    <a:ext cx="252000" cy="144000"/>
                  </a:xfrm>
                  <a:prstGeom prst="rect">
                    <a:avLst/>
                  </a:prstGeom>
                  <a:solidFill>
                    <a:srgbClr val="FF0000"/>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pPr algn="ctr"/>
                    <a:endParaRPr lang="es-VE" sz="1100"/>
                  </a:p>
                </xdr:txBody>
              </xdr:sp>
              <xdr:sp macro="" textlink="">
                <xdr:nvSpPr>
                  <xdr:cNvPr id="28" name="27 Rectángulo"/>
                  <xdr:cNvSpPr/>
                </xdr:nvSpPr>
                <xdr:spPr>
                  <a:xfrm>
                    <a:off x="9906000" y="2857500"/>
                    <a:ext cx="252000" cy="144000"/>
                  </a:xfrm>
                  <a:prstGeom prst="rect">
                    <a:avLst/>
                  </a:prstGeom>
                  <a:solidFill>
                    <a:schemeClr val="bg1"/>
                  </a:solidFill>
                  <a:ln w="3175">
                    <a:solidFill>
                      <a:schemeClr val="tx1"/>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pPr algn="ctr"/>
                    <a:endParaRPr lang="es-VE" sz="1100"/>
                  </a:p>
                </xdr:txBody>
              </xdr:sp>
              <xdr:sp macro="" textlink="">
                <xdr:nvSpPr>
                  <xdr:cNvPr id="29" name="28 Rectángulo"/>
                  <xdr:cNvSpPr/>
                </xdr:nvSpPr>
                <xdr:spPr>
                  <a:xfrm>
                    <a:off x="10198566" y="1512416"/>
                    <a:ext cx="395942" cy="156518"/>
                  </a:xfrm>
                  <a:prstGeom prst="rect">
                    <a:avLst/>
                  </a:prstGeom>
                  <a:no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wrap="none" lIns="0" tIns="0" rIns="0" bIns="0" rtlCol="0" anchor="ctr">
                    <a:spAutoFit/>
                  </a:bodyPr>
                  <a:lstStyle/>
                  <a:p>
                    <a:pPr algn="ctr"/>
                    <a:r>
                      <a:rPr lang="es-VE" sz="1000">
                        <a:solidFill>
                          <a:sysClr val="windowText" lastClr="000000"/>
                        </a:solidFill>
                      </a:rPr>
                      <a:t>ZONA 7</a:t>
                    </a:r>
                  </a:p>
                </xdr:txBody>
              </xdr:sp>
              <xdr:sp macro="" textlink="">
                <xdr:nvSpPr>
                  <xdr:cNvPr id="31" name="30 Rectángulo"/>
                  <xdr:cNvSpPr/>
                </xdr:nvSpPr>
                <xdr:spPr>
                  <a:xfrm>
                    <a:off x="10210800" y="1714500"/>
                    <a:ext cx="395942" cy="156518"/>
                  </a:xfrm>
                  <a:prstGeom prst="rect">
                    <a:avLst/>
                  </a:prstGeom>
                  <a:no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wrap="none" lIns="0" tIns="0" rIns="0" bIns="0" rtlCol="0" anchor="ctr">
                    <a:spAutoFit/>
                  </a:bodyPr>
                  <a:lstStyle/>
                  <a:p>
                    <a:pPr algn="ctr"/>
                    <a:r>
                      <a:rPr lang="es-VE" sz="1000">
                        <a:solidFill>
                          <a:sysClr val="windowText" lastClr="000000"/>
                        </a:solidFill>
                      </a:rPr>
                      <a:t>ZONA 6</a:t>
                    </a:r>
                  </a:p>
                </xdr:txBody>
              </xdr:sp>
              <xdr:sp macro="" textlink="">
                <xdr:nvSpPr>
                  <xdr:cNvPr id="32" name="31 Rectángulo"/>
                  <xdr:cNvSpPr/>
                </xdr:nvSpPr>
                <xdr:spPr>
                  <a:xfrm>
                    <a:off x="10210800" y="1905000"/>
                    <a:ext cx="395942" cy="156518"/>
                  </a:xfrm>
                  <a:prstGeom prst="rect">
                    <a:avLst/>
                  </a:prstGeom>
                  <a:no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wrap="none" lIns="0" tIns="0" rIns="0" bIns="0" rtlCol="0" anchor="ctr">
                    <a:spAutoFit/>
                  </a:bodyPr>
                  <a:lstStyle/>
                  <a:p>
                    <a:pPr algn="ctr"/>
                    <a:r>
                      <a:rPr lang="es-VE" sz="1000">
                        <a:solidFill>
                          <a:sysClr val="windowText" lastClr="000000"/>
                        </a:solidFill>
                      </a:rPr>
                      <a:t>ZONA 5</a:t>
                    </a:r>
                  </a:p>
                </xdr:txBody>
              </xdr:sp>
              <xdr:sp macro="" textlink="">
                <xdr:nvSpPr>
                  <xdr:cNvPr id="33" name="32 Rectángulo"/>
                  <xdr:cNvSpPr/>
                </xdr:nvSpPr>
                <xdr:spPr>
                  <a:xfrm>
                    <a:off x="10192141" y="2095500"/>
                    <a:ext cx="433260" cy="156518"/>
                  </a:xfrm>
                  <a:prstGeom prst="rect">
                    <a:avLst/>
                  </a:prstGeom>
                  <a:no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wrap="none" lIns="0" tIns="0" rIns="0" bIns="0" rtlCol="0" anchor="ctr">
                    <a:spAutoFit/>
                  </a:bodyPr>
                  <a:lstStyle/>
                  <a:p>
                    <a:pPr algn="ctr"/>
                    <a:r>
                      <a:rPr lang="es-VE" sz="1000">
                        <a:solidFill>
                          <a:sysClr val="windowText" lastClr="000000"/>
                        </a:solidFill>
                      </a:rPr>
                      <a:t>ZONA 4`</a:t>
                    </a:r>
                  </a:p>
                </xdr:txBody>
              </xdr:sp>
              <xdr:sp macro="" textlink="">
                <xdr:nvSpPr>
                  <xdr:cNvPr id="34" name="33 Rectángulo"/>
                  <xdr:cNvSpPr/>
                </xdr:nvSpPr>
                <xdr:spPr>
                  <a:xfrm>
                    <a:off x="10210800" y="2286000"/>
                    <a:ext cx="395942" cy="156518"/>
                  </a:xfrm>
                  <a:prstGeom prst="rect">
                    <a:avLst/>
                  </a:prstGeom>
                  <a:no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wrap="none" lIns="0" tIns="0" rIns="0" bIns="0" rtlCol="0" anchor="ctr">
                    <a:spAutoFit/>
                  </a:bodyPr>
                  <a:lstStyle/>
                  <a:p>
                    <a:pPr algn="ctr"/>
                    <a:r>
                      <a:rPr lang="es-VE" sz="1000">
                        <a:solidFill>
                          <a:sysClr val="windowText" lastClr="000000"/>
                        </a:solidFill>
                      </a:rPr>
                      <a:t>ZONA 3</a:t>
                    </a:r>
                  </a:p>
                </xdr:txBody>
              </xdr:sp>
              <xdr:sp macro="" textlink="">
                <xdr:nvSpPr>
                  <xdr:cNvPr id="35" name="34 Rectángulo"/>
                  <xdr:cNvSpPr/>
                </xdr:nvSpPr>
                <xdr:spPr>
                  <a:xfrm>
                    <a:off x="10210800" y="2476500"/>
                    <a:ext cx="395942" cy="156518"/>
                  </a:xfrm>
                  <a:prstGeom prst="rect">
                    <a:avLst/>
                  </a:prstGeom>
                  <a:no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wrap="none" lIns="0" tIns="0" rIns="0" bIns="0" rtlCol="0" anchor="ctr">
                    <a:spAutoFit/>
                  </a:bodyPr>
                  <a:lstStyle/>
                  <a:p>
                    <a:pPr algn="ctr"/>
                    <a:r>
                      <a:rPr lang="es-VE" sz="1000">
                        <a:solidFill>
                          <a:sysClr val="windowText" lastClr="000000"/>
                        </a:solidFill>
                      </a:rPr>
                      <a:t>ZONA 2</a:t>
                    </a:r>
                  </a:p>
                </xdr:txBody>
              </xdr:sp>
              <xdr:sp macro="" textlink="">
                <xdr:nvSpPr>
                  <xdr:cNvPr id="36" name="35 Rectángulo"/>
                  <xdr:cNvSpPr/>
                </xdr:nvSpPr>
                <xdr:spPr>
                  <a:xfrm>
                    <a:off x="10210800" y="2667000"/>
                    <a:ext cx="395942" cy="156518"/>
                  </a:xfrm>
                  <a:prstGeom prst="rect">
                    <a:avLst/>
                  </a:prstGeom>
                  <a:no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wrap="none" lIns="0" tIns="0" rIns="0" bIns="0" rtlCol="0" anchor="ctr">
                    <a:spAutoFit/>
                  </a:bodyPr>
                  <a:lstStyle/>
                  <a:p>
                    <a:pPr algn="ctr"/>
                    <a:r>
                      <a:rPr lang="es-VE" sz="1000">
                        <a:solidFill>
                          <a:sysClr val="windowText" lastClr="000000"/>
                        </a:solidFill>
                      </a:rPr>
                      <a:t>ZONA 1</a:t>
                    </a:r>
                  </a:p>
                </xdr:txBody>
              </xdr:sp>
              <xdr:sp macro="" textlink="">
                <xdr:nvSpPr>
                  <xdr:cNvPr id="37" name="36 Rectángulo"/>
                  <xdr:cNvSpPr/>
                </xdr:nvSpPr>
                <xdr:spPr>
                  <a:xfrm>
                    <a:off x="10210800" y="2857500"/>
                    <a:ext cx="395942" cy="156518"/>
                  </a:xfrm>
                  <a:prstGeom prst="rect">
                    <a:avLst/>
                  </a:prstGeom>
                  <a:no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wrap="none" lIns="0" tIns="0" rIns="0" bIns="0" rtlCol="0" anchor="ctr">
                    <a:spAutoFit/>
                  </a:bodyPr>
                  <a:lstStyle/>
                  <a:p>
                    <a:pPr algn="ctr"/>
                    <a:r>
                      <a:rPr lang="es-VE" sz="1000">
                        <a:solidFill>
                          <a:sysClr val="windowText" lastClr="000000"/>
                        </a:solidFill>
                      </a:rPr>
                      <a:t>ZONA 0</a:t>
                    </a:r>
                  </a:p>
                </xdr:txBody>
              </xdr:sp>
            </xdr:grpSp>
          </xdr:grpSp>
        </xdr:grpSp>
      </xdr:grpSp>
    </xdr:grpSp>
    <xdr:clientData/>
  </xdr:twoCellAnchor>
  <xdr:twoCellAnchor>
    <xdr:from>
      <xdr:col>13</xdr:col>
      <xdr:colOff>47625</xdr:colOff>
      <xdr:row>3</xdr:row>
      <xdr:rowOff>114300</xdr:rowOff>
    </xdr:from>
    <xdr:to>
      <xdr:col>15</xdr:col>
      <xdr:colOff>215625</xdr:colOff>
      <xdr:row>6</xdr:row>
      <xdr:rowOff>118800</xdr:rowOff>
    </xdr:to>
    <xdr:sp macro="" textlink="">
      <xdr:nvSpPr>
        <xdr:cNvPr id="50" name="49 Rectángulo">
          <a:hlinkClick xmlns:r="http://schemas.openxmlformats.org/officeDocument/2006/relationships" r:id="rId4"/>
        </xdr:cNvPr>
        <xdr:cNvSpPr/>
      </xdr:nvSpPr>
      <xdr:spPr>
        <a:xfrm>
          <a:off x="9953625" y="685800"/>
          <a:ext cx="1692000" cy="576000"/>
        </a:xfrm>
        <a:prstGeom prst="rect">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es-VE" sz="1400" b="1"/>
            <a:t>VOLVER</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0</xdr:row>
      <xdr:rowOff>28575</xdr:rowOff>
    </xdr:from>
    <xdr:to>
      <xdr:col>9</xdr:col>
      <xdr:colOff>190500</xdr:colOff>
      <xdr:row>36</xdr:row>
      <xdr:rowOff>180975</xdr:rowOff>
    </xdr:to>
    <xdr:sp macro="" textlink="">
      <xdr:nvSpPr>
        <xdr:cNvPr id="3" name="2 Rectángulo"/>
        <xdr:cNvSpPr/>
      </xdr:nvSpPr>
      <xdr:spPr>
        <a:xfrm>
          <a:off x="28575" y="28575"/>
          <a:ext cx="7877175" cy="70104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VE" sz="1100"/>
        </a:p>
      </xdr:txBody>
    </xdr:sp>
    <xdr:clientData/>
  </xdr:twoCellAnchor>
  <xdr:twoCellAnchor>
    <xdr:from>
      <xdr:col>9</xdr:col>
      <xdr:colOff>219075</xdr:colOff>
      <xdr:row>0</xdr:row>
      <xdr:rowOff>28575</xdr:rowOff>
    </xdr:from>
    <xdr:to>
      <xdr:col>11</xdr:col>
      <xdr:colOff>387075</xdr:colOff>
      <xdr:row>3</xdr:row>
      <xdr:rowOff>33075</xdr:rowOff>
    </xdr:to>
    <xdr:sp macro="" textlink="">
      <xdr:nvSpPr>
        <xdr:cNvPr id="4" name="3 Rectángulo">
          <a:hlinkClick xmlns:r="http://schemas.openxmlformats.org/officeDocument/2006/relationships" r:id="rId1"/>
        </xdr:cNvPr>
        <xdr:cNvSpPr/>
      </xdr:nvSpPr>
      <xdr:spPr>
        <a:xfrm>
          <a:off x="7934325" y="28575"/>
          <a:ext cx="1692000" cy="576000"/>
        </a:xfrm>
        <a:prstGeom prst="rect">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es-VE" sz="1400" b="1"/>
            <a:t>VOLVER</a:t>
          </a:r>
        </a:p>
      </xdr:txBody>
    </xdr:sp>
    <xdr:clientData fPrintsWithSheet="0"/>
  </xdr:twoCellAnchor>
  <xdr:twoCellAnchor>
    <xdr:from>
      <xdr:col>0</xdr:col>
      <xdr:colOff>438150</xdr:colOff>
      <xdr:row>1</xdr:row>
      <xdr:rowOff>180976</xdr:rowOff>
    </xdr:from>
    <xdr:to>
      <xdr:col>8</xdr:col>
      <xdr:colOff>514350</xdr:colOff>
      <xdr:row>34</xdr:row>
      <xdr:rowOff>180976</xdr:rowOff>
    </xdr:to>
    <xdr:grpSp>
      <xdr:nvGrpSpPr>
        <xdr:cNvPr id="6" name="5 Grupo"/>
        <xdr:cNvGrpSpPr/>
      </xdr:nvGrpSpPr>
      <xdr:grpSpPr>
        <a:xfrm>
          <a:off x="438150" y="371476"/>
          <a:ext cx="7029450" cy="6286500"/>
          <a:chOff x="838200" y="514350"/>
          <a:chExt cx="7677150" cy="8057021"/>
        </a:xfrm>
      </xdr:grpSpPr>
      <xdr:pic>
        <xdr:nvPicPr>
          <xdr:cNvPr id="4097" name="Picture 1"/>
          <xdr:cNvPicPr>
            <a:picLocks noChangeAspect="1" noChangeArrowheads="1"/>
          </xdr:cNvPicPr>
        </xdr:nvPicPr>
        <xdr:blipFill>
          <a:blip xmlns:r="http://schemas.openxmlformats.org/officeDocument/2006/relationships" r:embed="rId2" cstate="print"/>
          <a:srcRect l="3143" r="2794"/>
          <a:stretch>
            <a:fillRect/>
          </a:stretch>
        </xdr:blipFill>
        <xdr:spPr bwMode="auto">
          <a:xfrm>
            <a:off x="838200" y="514350"/>
            <a:ext cx="7677150" cy="6224674"/>
          </a:xfrm>
          <a:prstGeom prst="rect">
            <a:avLst/>
          </a:prstGeom>
          <a:noFill/>
          <a:ln w="1">
            <a:noFill/>
            <a:miter lim="800000"/>
            <a:headEnd/>
            <a:tailEnd type="none" w="med" len="med"/>
          </a:ln>
          <a:effectLst/>
        </xdr:spPr>
      </xdr:pic>
      <xdr:pic>
        <xdr:nvPicPr>
          <xdr:cNvPr id="4098" name="Picture 2"/>
          <xdr:cNvPicPr>
            <a:picLocks noChangeAspect="1" noChangeArrowheads="1"/>
          </xdr:cNvPicPr>
        </xdr:nvPicPr>
        <xdr:blipFill>
          <a:blip xmlns:r="http://schemas.openxmlformats.org/officeDocument/2006/relationships" r:embed="rId3" cstate="print"/>
          <a:srcRect r="983"/>
          <a:stretch>
            <a:fillRect/>
          </a:stretch>
        </xdr:blipFill>
        <xdr:spPr bwMode="auto">
          <a:xfrm>
            <a:off x="838201" y="6724651"/>
            <a:ext cx="7677149" cy="1846720"/>
          </a:xfrm>
          <a:prstGeom prst="rect">
            <a:avLst/>
          </a:prstGeom>
          <a:noFill/>
          <a:ln w="1">
            <a:noFill/>
            <a:miter lim="800000"/>
            <a:headEnd/>
            <a:tailEnd type="none" w="med" len="med"/>
          </a:ln>
          <a:effec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704850</xdr:colOff>
      <xdr:row>39</xdr:row>
      <xdr:rowOff>47625</xdr:rowOff>
    </xdr:to>
    <xdr:grpSp>
      <xdr:nvGrpSpPr>
        <xdr:cNvPr id="12" name="11 Grupo"/>
        <xdr:cNvGrpSpPr/>
      </xdr:nvGrpSpPr>
      <xdr:grpSpPr>
        <a:xfrm>
          <a:off x="0" y="0"/>
          <a:ext cx="8324850" cy="7477125"/>
          <a:chOff x="0" y="0"/>
          <a:chExt cx="8324850" cy="7477125"/>
        </a:xfrm>
      </xdr:grpSpPr>
      <xdr:sp macro="" textlink="">
        <xdr:nvSpPr>
          <xdr:cNvPr id="6" name="5 Rectángulo"/>
          <xdr:cNvSpPr/>
        </xdr:nvSpPr>
        <xdr:spPr>
          <a:xfrm>
            <a:off x="0" y="0"/>
            <a:ext cx="8324850" cy="3429000"/>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VE" sz="1100"/>
          </a:p>
        </xdr:txBody>
      </xdr:sp>
      <xdr:sp macro="" textlink="">
        <xdr:nvSpPr>
          <xdr:cNvPr id="7" name="6 Rectángulo"/>
          <xdr:cNvSpPr/>
        </xdr:nvSpPr>
        <xdr:spPr>
          <a:xfrm>
            <a:off x="0" y="3267075"/>
            <a:ext cx="4762500" cy="4210050"/>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VE" sz="1100"/>
          </a:p>
        </xdr:txBody>
      </xdr:sp>
      <xdr:grpSp>
        <xdr:nvGrpSpPr>
          <xdr:cNvPr id="4" name="3 Grupo"/>
          <xdr:cNvGrpSpPr/>
        </xdr:nvGrpSpPr>
        <xdr:grpSpPr>
          <a:xfrm>
            <a:off x="266700" y="114300"/>
            <a:ext cx="4248150" cy="7206790"/>
            <a:chOff x="771525" y="295275"/>
            <a:chExt cx="4248150" cy="7206790"/>
          </a:xfrm>
        </xdr:grpSpPr>
        <xdr:pic>
          <xdr:nvPicPr>
            <xdr:cNvPr id="5121"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771525" y="295275"/>
              <a:ext cx="4248150" cy="3371850"/>
            </a:xfrm>
            <a:prstGeom prst="rect">
              <a:avLst/>
            </a:prstGeom>
            <a:noFill/>
            <a:ln w="1">
              <a:noFill/>
              <a:miter lim="800000"/>
              <a:headEnd/>
              <a:tailEnd type="none" w="med" len="med"/>
            </a:ln>
            <a:effectLst/>
          </xdr:spPr>
        </xdr:pic>
        <xdr:pic>
          <xdr:nvPicPr>
            <xdr:cNvPr id="5122"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771525" y="3552825"/>
              <a:ext cx="4248000" cy="3949240"/>
            </a:xfrm>
            <a:prstGeom prst="rect">
              <a:avLst/>
            </a:prstGeom>
            <a:noFill/>
            <a:ln w="1">
              <a:noFill/>
              <a:miter lim="800000"/>
              <a:headEnd/>
              <a:tailEnd type="none" w="med" len="med"/>
            </a:ln>
            <a:effectLst/>
          </xdr:spPr>
        </xdr:pic>
      </xdr:grpSp>
      <xdr:pic>
        <xdr:nvPicPr>
          <xdr:cNvPr id="5123"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4514850" y="114301"/>
            <a:ext cx="3533775" cy="3061590"/>
          </a:xfrm>
          <a:prstGeom prst="rect">
            <a:avLst/>
          </a:prstGeom>
          <a:noFill/>
          <a:ln w="1">
            <a:noFill/>
            <a:miter lim="800000"/>
            <a:headEnd/>
            <a:tailEnd type="none" w="med" len="med"/>
          </a:ln>
          <a:effectLst/>
        </xdr:spPr>
      </xdr:pic>
    </xdr:grpSp>
    <xdr:clientData/>
  </xdr:twoCellAnchor>
  <xdr:twoCellAnchor>
    <xdr:from>
      <xdr:col>7</xdr:col>
      <xdr:colOff>314325</xdr:colOff>
      <xdr:row>21</xdr:row>
      <xdr:rowOff>123825</xdr:rowOff>
    </xdr:from>
    <xdr:to>
      <xdr:col>9</xdr:col>
      <xdr:colOff>482325</xdr:colOff>
      <xdr:row>24</xdr:row>
      <xdr:rowOff>128325</xdr:rowOff>
    </xdr:to>
    <xdr:sp macro="" textlink="">
      <xdr:nvSpPr>
        <xdr:cNvPr id="13" name="12 Rectángulo">
          <a:hlinkClick xmlns:r="http://schemas.openxmlformats.org/officeDocument/2006/relationships" r:id="rId4"/>
        </xdr:cNvPr>
        <xdr:cNvSpPr/>
      </xdr:nvSpPr>
      <xdr:spPr>
        <a:xfrm>
          <a:off x="5648325" y="4124325"/>
          <a:ext cx="1692000" cy="576000"/>
        </a:xfrm>
        <a:prstGeom prst="rect">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es-VE" sz="1400" b="1"/>
            <a:t>VOLVER</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28575</xdr:colOff>
      <xdr:row>0</xdr:row>
      <xdr:rowOff>0</xdr:rowOff>
    </xdr:from>
    <xdr:to>
      <xdr:col>12</xdr:col>
      <xdr:colOff>561975</xdr:colOff>
      <xdr:row>35</xdr:row>
      <xdr:rowOff>47625</xdr:rowOff>
    </xdr:to>
    <xdr:grpSp>
      <xdr:nvGrpSpPr>
        <xdr:cNvPr id="4" name="3 Grupo"/>
        <xdr:cNvGrpSpPr/>
      </xdr:nvGrpSpPr>
      <xdr:grpSpPr>
        <a:xfrm>
          <a:off x="28575" y="0"/>
          <a:ext cx="9677400" cy="6715125"/>
          <a:chOff x="714375" y="28575"/>
          <a:chExt cx="9677400" cy="6715125"/>
        </a:xfrm>
      </xdr:grpSpPr>
      <xdr:sp macro="" textlink="">
        <xdr:nvSpPr>
          <xdr:cNvPr id="3" name="2 Rectángulo"/>
          <xdr:cNvSpPr/>
        </xdr:nvSpPr>
        <xdr:spPr>
          <a:xfrm>
            <a:off x="714375" y="28575"/>
            <a:ext cx="9677400" cy="6715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VE" sz="1100"/>
          </a:p>
        </xdr:txBody>
      </xdr:sp>
      <xdr:pic>
        <xdr:nvPicPr>
          <xdr:cNvPr id="6145" name="Picture 1"/>
          <xdr:cNvPicPr>
            <a:picLocks noChangeAspect="1" noChangeArrowheads="1"/>
          </xdr:cNvPicPr>
        </xdr:nvPicPr>
        <xdr:blipFill>
          <a:blip xmlns:r="http://schemas.openxmlformats.org/officeDocument/2006/relationships" r:embed="rId1" cstate="print"/>
          <a:srcRect l="8607" r="8518"/>
          <a:stretch>
            <a:fillRect/>
          </a:stretch>
        </xdr:blipFill>
        <xdr:spPr bwMode="auto">
          <a:xfrm>
            <a:off x="1085850" y="552450"/>
            <a:ext cx="8896350" cy="5705475"/>
          </a:xfrm>
          <a:prstGeom prst="rect">
            <a:avLst/>
          </a:prstGeom>
          <a:noFill/>
          <a:ln w="1">
            <a:noFill/>
            <a:miter lim="800000"/>
            <a:headEnd/>
            <a:tailEnd type="none" w="med" len="med"/>
          </a:ln>
          <a:effectLst/>
        </xdr:spPr>
      </xdr:pic>
    </xdr:grpSp>
    <xdr:clientData/>
  </xdr:twoCellAnchor>
  <xdr:twoCellAnchor>
    <xdr:from>
      <xdr:col>9</xdr:col>
      <xdr:colOff>428625</xdr:colOff>
      <xdr:row>4</xdr:row>
      <xdr:rowOff>171450</xdr:rowOff>
    </xdr:from>
    <xdr:to>
      <xdr:col>11</xdr:col>
      <xdr:colOff>596625</xdr:colOff>
      <xdr:row>7</xdr:row>
      <xdr:rowOff>175950</xdr:rowOff>
    </xdr:to>
    <xdr:sp macro="" textlink="">
      <xdr:nvSpPr>
        <xdr:cNvPr id="5" name="4 Rectángulo">
          <a:hlinkClick xmlns:r="http://schemas.openxmlformats.org/officeDocument/2006/relationships" r:id="rId2"/>
        </xdr:cNvPr>
        <xdr:cNvSpPr/>
      </xdr:nvSpPr>
      <xdr:spPr>
        <a:xfrm>
          <a:off x="7286625" y="933450"/>
          <a:ext cx="1692000" cy="576000"/>
        </a:xfrm>
        <a:prstGeom prst="rect">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es-VE" sz="1400" b="1"/>
            <a:t>VOLVER</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16</xdr:col>
      <xdr:colOff>76200</xdr:colOff>
      <xdr:row>3</xdr:row>
      <xdr:rowOff>76200</xdr:rowOff>
    </xdr:from>
    <xdr:to>
      <xdr:col>18</xdr:col>
      <xdr:colOff>510900</xdr:colOff>
      <xdr:row>6</xdr:row>
      <xdr:rowOff>80700</xdr:rowOff>
    </xdr:to>
    <xdr:sp macro="" textlink="">
      <xdr:nvSpPr>
        <xdr:cNvPr id="8" name="7 Rectángulo">
          <a:hlinkClick xmlns:r="http://schemas.openxmlformats.org/officeDocument/2006/relationships" r:id="rId1"/>
        </xdr:cNvPr>
        <xdr:cNvSpPr/>
      </xdr:nvSpPr>
      <xdr:spPr>
        <a:xfrm>
          <a:off x="10467975" y="533400"/>
          <a:ext cx="1863450" cy="604575"/>
        </a:xfrm>
        <a:prstGeom prst="rect">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es-VE" sz="1400" b="1"/>
            <a:t>VOLVER</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0</xdr:col>
      <xdr:colOff>19051</xdr:colOff>
      <xdr:row>0</xdr:row>
      <xdr:rowOff>19050</xdr:rowOff>
    </xdr:from>
    <xdr:to>
      <xdr:col>15</xdr:col>
      <xdr:colOff>1038225</xdr:colOff>
      <xdr:row>38</xdr:row>
      <xdr:rowOff>0</xdr:rowOff>
    </xdr:to>
    <xdr:sp macro="" textlink="">
      <xdr:nvSpPr>
        <xdr:cNvPr id="5" name="4 Rectángulo"/>
        <xdr:cNvSpPr/>
      </xdr:nvSpPr>
      <xdr:spPr>
        <a:xfrm>
          <a:off x="19051" y="19050"/>
          <a:ext cx="12449174" cy="72199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VE" sz="1100"/>
        </a:p>
      </xdr:txBody>
    </xdr:sp>
    <xdr:clientData/>
  </xdr:twoCellAnchor>
  <xdr:twoCellAnchor editAs="oneCell">
    <xdr:from>
      <xdr:col>0</xdr:col>
      <xdr:colOff>304800</xdr:colOff>
      <xdr:row>12</xdr:row>
      <xdr:rowOff>95849</xdr:rowOff>
    </xdr:from>
    <xdr:to>
      <xdr:col>9</xdr:col>
      <xdr:colOff>323850</xdr:colOff>
      <xdr:row>36</xdr:row>
      <xdr:rowOff>114300</xdr:rowOff>
    </xdr:to>
    <xdr:pic>
      <xdr:nvPicPr>
        <xdr:cNvPr id="8193"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304800" y="2381849"/>
          <a:ext cx="6877050" cy="4590451"/>
        </a:xfrm>
        <a:prstGeom prst="rect">
          <a:avLst/>
        </a:prstGeom>
        <a:noFill/>
        <a:ln w="1">
          <a:solidFill>
            <a:schemeClr val="tx1"/>
          </a:solidFill>
          <a:miter lim="800000"/>
          <a:headEnd/>
          <a:tailEnd type="none" w="med" len="med"/>
        </a:ln>
        <a:effectLst/>
      </xdr:spPr>
    </xdr:pic>
    <xdr:clientData/>
  </xdr:twoCellAnchor>
  <xdr:twoCellAnchor editAs="oneCell">
    <xdr:from>
      <xdr:col>0</xdr:col>
      <xdr:colOff>304800</xdr:colOff>
      <xdr:row>1</xdr:row>
      <xdr:rowOff>0</xdr:rowOff>
    </xdr:from>
    <xdr:to>
      <xdr:col>9</xdr:col>
      <xdr:colOff>323850</xdr:colOff>
      <xdr:row>12</xdr:row>
      <xdr:rowOff>104775</xdr:rowOff>
    </xdr:to>
    <xdr:pic>
      <xdr:nvPicPr>
        <xdr:cNvPr id="8194" name="Picture 2"/>
        <xdr:cNvPicPr>
          <a:picLocks noChangeAspect="1" noChangeArrowheads="1"/>
        </xdr:cNvPicPr>
      </xdr:nvPicPr>
      <xdr:blipFill>
        <a:blip xmlns:r="http://schemas.openxmlformats.org/officeDocument/2006/relationships" r:embed="rId2" cstate="print"/>
        <a:srcRect l="33869" t="42000" r="33988" b="44190"/>
        <a:stretch>
          <a:fillRect/>
        </a:stretch>
      </xdr:blipFill>
      <xdr:spPr bwMode="auto">
        <a:xfrm>
          <a:off x="304800" y="190500"/>
          <a:ext cx="6877050" cy="2200275"/>
        </a:xfrm>
        <a:prstGeom prst="rect">
          <a:avLst/>
        </a:prstGeom>
        <a:noFill/>
        <a:ln w="1">
          <a:solidFill>
            <a:schemeClr val="tx1"/>
          </a:solidFill>
          <a:miter lim="800000"/>
          <a:headEnd/>
          <a:tailEnd type="none" w="med" len="med"/>
        </a:ln>
        <a:effectLst/>
      </xdr:spPr>
    </xdr:pic>
    <xdr:clientData/>
  </xdr:twoCellAnchor>
  <xdr:twoCellAnchor editAs="oneCell">
    <xdr:from>
      <xdr:col>9</xdr:col>
      <xdr:colOff>333375</xdr:colOff>
      <xdr:row>0</xdr:row>
      <xdr:rowOff>190498</xdr:rowOff>
    </xdr:from>
    <xdr:to>
      <xdr:col>15</xdr:col>
      <xdr:colOff>739548</xdr:colOff>
      <xdr:row>36</xdr:row>
      <xdr:rowOff>111298</xdr:rowOff>
    </xdr:to>
    <xdr:pic>
      <xdr:nvPicPr>
        <xdr:cNvPr id="8195"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7191375" y="190498"/>
          <a:ext cx="4978173" cy="6778800"/>
        </a:xfrm>
        <a:prstGeom prst="rect">
          <a:avLst/>
        </a:prstGeom>
        <a:noFill/>
        <a:ln w="1">
          <a:solidFill>
            <a:schemeClr val="tx1"/>
          </a:solidFill>
          <a:miter lim="800000"/>
          <a:headEnd/>
          <a:tailEnd type="none" w="med" len="med"/>
        </a:ln>
        <a:effectLst/>
      </xdr:spPr>
    </xdr:pic>
    <xdr:clientData/>
  </xdr:twoCellAnchor>
  <xdr:twoCellAnchor>
    <xdr:from>
      <xdr:col>6</xdr:col>
      <xdr:colOff>266700</xdr:colOff>
      <xdr:row>25</xdr:row>
      <xdr:rowOff>171450</xdr:rowOff>
    </xdr:from>
    <xdr:to>
      <xdr:col>8</xdr:col>
      <xdr:colOff>434700</xdr:colOff>
      <xdr:row>28</xdr:row>
      <xdr:rowOff>175950</xdr:rowOff>
    </xdr:to>
    <xdr:sp macro="" textlink="">
      <xdr:nvSpPr>
        <xdr:cNvPr id="6" name="5 Rectángulo">
          <a:hlinkClick xmlns:r="http://schemas.openxmlformats.org/officeDocument/2006/relationships" r:id="rId4"/>
        </xdr:cNvPr>
        <xdr:cNvSpPr/>
      </xdr:nvSpPr>
      <xdr:spPr>
        <a:xfrm>
          <a:off x="4838700" y="4933950"/>
          <a:ext cx="1692000" cy="576000"/>
        </a:xfrm>
        <a:prstGeom prst="rect">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es-VE" sz="1400" b="1"/>
            <a:t>VOLVER</a:t>
          </a:r>
        </a:p>
      </xdr:txBody>
    </xdr:sp>
    <xdr:clientData fPrintsWithSheet="0"/>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ctrlProp" Target="../ctrlProps/ctrlProp2.xml"/><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8.bin"/><Relationship Id="rId13" Type="http://schemas.openxmlformats.org/officeDocument/2006/relationships/image" Target="../media/image13.emf"/><Relationship Id="rId3" Type="http://schemas.openxmlformats.org/officeDocument/2006/relationships/vmlDrawing" Target="../drawings/vmlDrawing2.vml"/><Relationship Id="rId7" Type="http://schemas.openxmlformats.org/officeDocument/2006/relationships/image" Target="../media/image10.emf"/><Relationship Id="rId12" Type="http://schemas.openxmlformats.org/officeDocument/2006/relationships/oleObject" Target="../embeddings/oleObject10.bin"/><Relationship Id="rId17" Type="http://schemas.openxmlformats.org/officeDocument/2006/relationships/image" Target="../media/image15.emf"/><Relationship Id="rId2" Type="http://schemas.openxmlformats.org/officeDocument/2006/relationships/drawing" Target="../drawings/drawing2.xml"/><Relationship Id="rId16" Type="http://schemas.openxmlformats.org/officeDocument/2006/relationships/oleObject" Target="../embeddings/oleObject12.bin"/><Relationship Id="rId1" Type="http://schemas.openxmlformats.org/officeDocument/2006/relationships/printerSettings" Target="../printerSettings/printerSettings2.bin"/><Relationship Id="rId6" Type="http://schemas.openxmlformats.org/officeDocument/2006/relationships/oleObject" Target="../embeddings/oleObject7.bin"/><Relationship Id="rId11" Type="http://schemas.openxmlformats.org/officeDocument/2006/relationships/image" Target="../media/image12.emf"/><Relationship Id="rId5" Type="http://schemas.openxmlformats.org/officeDocument/2006/relationships/image" Target="../media/image9.emf"/><Relationship Id="rId15" Type="http://schemas.openxmlformats.org/officeDocument/2006/relationships/image" Target="../media/image14.emf"/><Relationship Id="rId10" Type="http://schemas.openxmlformats.org/officeDocument/2006/relationships/oleObject" Target="../embeddings/oleObject9.bin"/><Relationship Id="rId4" Type="http://schemas.openxmlformats.org/officeDocument/2006/relationships/oleObject" Target="../embeddings/oleObject6.bin"/><Relationship Id="rId9" Type="http://schemas.openxmlformats.org/officeDocument/2006/relationships/image" Target="../media/image11.emf"/><Relationship Id="rId14" Type="http://schemas.openxmlformats.org/officeDocument/2006/relationships/oleObject" Target="../embeddings/oleObject1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AM358"/>
  <sheetViews>
    <sheetView showGridLines="0" showZeros="0" tabSelected="1" zoomScaleNormal="100" zoomScaleSheetLayoutView="100" workbookViewId="0">
      <selection activeCell="P5" sqref="O5:P5"/>
    </sheetView>
  </sheetViews>
  <sheetFormatPr baseColWidth="10" defaultRowHeight="15.75" x14ac:dyDescent="0.25"/>
  <cols>
    <col min="1" max="10" width="10.7109375" style="3" customWidth="1"/>
    <col min="11" max="11" width="3.7109375" style="3" customWidth="1"/>
    <col min="12" max="12" width="11.42578125" style="3"/>
    <col min="13" max="13" width="12.5703125" style="32" customWidth="1"/>
    <col min="14" max="14" width="11.42578125" style="149"/>
    <col min="15" max="15" width="14.5703125" style="3" customWidth="1"/>
    <col min="16" max="16" width="11.42578125" style="3" customWidth="1"/>
    <col min="17" max="18" width="11.42578125" style="3" hidden="1" customWidth="1"/>
    <col min="19" max="19" width="11.85546875" style="3" hidden="1" customWidth="1"/>
    <col min="20" max="21" width="11.42578125" style="3" hidden="1" customWidth="1"/>
    <col min="22" max="22" width="11.85546875" style="3" hidden="1" customWidth="1"/>
    <col min="23" max="24" width="11.42578125" style="3" hidden="1" customWidth="1"/>
    <col min="25" max="26" width="11.42578125" style="3" customWidth="1"/>
    <col min="27" max="16384" width="11.42578125" style="3"/>
  </cols>
  <sheetData>
    <row r="1" spans="1:28" ht="42.75" customHeight="1" thickTop="1" thickBot="1" x14ac:dyDescent="0.3">
      <c r="A1" s="168" t="s">
        <v>113</v>
      </c>
      <c r="B1" s="169"/>
      <c r="C1" s="169"/>
      <c r="D1" s="169"/>
      <c r="E1" s="169"/>
      <c r="F1" s="169"/>
      <c r="G1" s="169"/>
      <c r="H1" s="169"/>
      <c r="I1" s="169"/>
      <c r="J1" s="170"/>
    </row>
    <row r="2" spans="1:28" ht="8.25" customHeight="1" thickTop="1" x14ac:dyDescent="0.25"/>
    <row r="3" spans="1:28" ht="16.5" thickBot="1" x14ac:dyDescent="0.3">
      <c r="A3" s="103"/>
      <c r="B3" s="103"/>
      <c r="C3" s="103"/>
      <c r="D3" s="103"/>
      <c r="E3" s="103"/>
      <c r="F3" s="103"/>
      <c r="G3" s="103"/>
      <c r="H3" s="103" t="s">
        <v>114</v>
      </c>
      <c r="I3" s="171">
        <v>41238</v>
      </c>
      <c r="J3" s="171"/>
      <c r="S3" s="3">
        <v>1</v>
      </c>
      <c r="T3" s="108">
        <v>0.1</v>
      </c>
    </row>
    <row r="4" spans="1:28" ht="16.5" thickTop="1" x14ac:dyDescent="0.25">
      <c r="A4" s="140" t="s">
        <v>115</v>
      </c>
      <c r="B4" s="177"/>
      <c r="C4" s="177"/>
      <c r="D4" s="177"/>
      <c r="E4" s="177"/>
      <c r="F4" s="177"/>
      <c r="G4" s="177"/>
      <c r="H4" s="177"/>
      <c r="I4" s="178" t="s">
        <v>163</v>
      </c>
      <c r="J4" s="179"/>
      <c r="S4" s="3">
        <v>2</v>
      </c>
      <c r="T4" s="108">
        <v>0.15</v>
      </c>
    </row>
    <row r="5" spans="1:28" x14ac:dyDescent="0.25">
      <c r="A5" s="141" t="s">
        <v>118</v>
      </c>
      <c r="B5" s="172"/>
      <c r="C5" s="172"/>
      <c r="D5" s="172"/>
      <c r="E5" s="172"/>
      <c r="F5" s="172"/>
      <c r="G5" s="172"/>
      <c r="H5" s="143" t="s">
        <v>117</v>
      </c>
      <c r="I5" s="172"/>
      <c r="J5" s="173"/>
      <c r="S5" s="3">
        <v>3</v>
      </c>
      <c r="T5" s="108">
        <v>0.2</v>
      </c>
    </row>
    <row r="6" spans="1:28" ht="16.5" thickBot="1" x14ac:dyDescent="0.3">
      <c r="A6" s="142" t="s">
        <v>119</v>
      </c>
      <c r="B6" s="176"/>
      <c r="C6" s="176"/>
      <c r="D6" s="176"/>
      <c r="E6" s="176"/>
      <c r="F6" s="144" t="s">
        <v>120</v>
      </c>
      <c r="G6" s="105"/>
      <c r="H6" s="144" t="s">
        <v>116</v>
      </c>
      <c r="I6" s="174"/>
      <c r="J6" s="175"/>
      <c r="P6"/>
      <c r="S6" s="3">
        <v>4</v>
      </c>
      <c r="T6" s="108">
        <v>0.25</v>
      </c>
    </row>
    <row r="7" spans="1:28" ht="9.9499999999999993" customHeight="1" thickTop="1" thickBot="1" x14ac:dyDescent="0.3">
      <c r="S7" s="3">
        <v>5</v>
      </c>
      <c r="T7" s="108">
        <v>0.3</v>
      </c>
    </row>
    <row r="8" spans="1:28" ht="21.95" customHeight="1" thickTop="1" thickBot="1" x14ac:dyDescent="0.3">
      <c r="A8" s="168" t="s">
        <v>164</v>
      </c>
      <c r="B8" s="169"/>
      <c r="C8" s="169"/>
      <c r="D8" s="169"/>
      <c r="E8" s="169"/>
      <c r="F8" s="169"/>
      <c r="G8" s="169"/>
      <c r="H8" s="169"/>
      <c r="I8" s="169"/>
      <c r="J8" s="170"/>
      <c r="K8" s="21"/>
      <c r="L8" s="21"/>
      <c r="S8" s="3">
        <v>6</v>
      </c>
      <c r="T8" s="108">
        <v>0.35</v>
      </c>
    </row>
    <row r="9" spans="1:28" ht="9.9499999999999993" customHeight="1" thickTop="1" thickBot="1" x14ac:dyDescent="0.3">
      <c r="A9" s="104"/>
      <c r="B9" s="104"/>
      <c r="C9" s="104"/>
      <c r="D9" s="104"/>
      <c r="E9" s="104"/>
      <c r="F9" s="104"/>
      <c r="G9" s="104"/>
      <c r="H9" s="104"/>
      <c r="I9" s="104"/>
      <c r="J9" s="104"/>
      <c r="K9" s="21"/>
      <c r="L9" s="21"/>
      <c r="S9" s="3">
        <v>7</v>
      </c>
      <c r="T9" s="108">
        <v>0.4</v>
      </c>
    </row>
    <row r="10" spans="1:28" ht="20.100000000000001" customHeight="1" thickTop="1" x14ac:dyDescent="0.25">
      <c r="A10" s="199" t="s">
        <v>121</v>
      </c>
      <c r="B10" s="200"/>
      <c r="C10" s="200"/>
      <c r="D10" s="200"/>
      <c r="E10" s="201"/>
      <c r="G10" s="194" t="s">
        <v>165</v>
      </c>
      <c r="H10" s="195"/>
      <c r="I10" s="192" t="s">
        <v>122</v>
      </c>
      <c r="J10" s="193"/>
    </row>
    <row r="11" spans="1:28" ht="27" customHeight="1" thickBot="1" x14ac:dyDescent="0.3">
      <c r="A11" s="107" t="s">
        <v>166</v>
      </c>
      <c r="B11" s="198" t="s">
        <v>167</v>
      </c>
      <c r="C11" s="198"/>
      <c r="D11" s="198"/>
      <c r="E11" s="106" t="s">
        <v>37</v>
      </c>
      <c r="G11" s="196">
        <v>7</v>
      </c>
      <c r="H11" s="197"/>
      <c r="I11" s="205">
        <f>LOOKUP(G11,S3:S9,T3:T9)</f>
        <v>0.4</v>
      </c>
      <c r="J11" s="206"/>
    </row>
    <row r="12" spans="1:28" ht="14.1" customHeight="1" thickTop="1" x14ac:dyDescent="0.25">
      <c r="A12" s="145">
        <v>7</v>
      </c>
      <c r="B12" s="180" t="s">
        <v>123</v>
      </c>
      <c r="C12" s="181"/>
      <c r="D12" s="182"/>
      <c r="E12" s="146">
        <v>0.4</v>
      </c>
      <c r="K12" s="102"/>
      <c r="L12" s="102"/>
      <c r="O12" s="23"/>
      <c r="P12" s="23"/>
      <c r="Q12" s="23"/>
      <c r="R12" s="23"/>
      <c r="S12" s="25" t="s">
        <v>1</v>
      </c>
      <c r="T12" s="26" t="s">
        <v>2</v>
      </c>
      <c r="U12" s="23"/>
      <c r="V12" s="23"/>
      <c r="W12" s="23"/>
      <c r="X12" s="23"/>
      <c r="Y12" s="23"/>
      <c r="Z12" s="23"/>
      <c r="AA12" s="23"/>
      <c r="AB12" s="23"/>
    </row>
    <row r="13" spans="1:28" ht="14.1" customHeight="1" x14ac:dyDescent="0.25">
      <c r="A13" s="145">
        <v>6</v>
      </c>
      <c r="B13" s="183"/>
      <c r="C13" s="184"/>
      <c r="D13" s="185"/>
      <c r="E13" s="146">
        <v>0.35</v>
      </c>
      <c r="K13" s="102"/>
      <c r="L13" s="102"/>
      <c r="O13" s="23"/>
      <c r="P13" s="23"/>
      <c r="Q13" s="23"/>
      <c r="R13" s="23"/>
      <c r="S13" s="24" t="s">
        <v>3</v>
      </c>
      <c r="T13" s="27">
        <v>0.65</v>
      </c>
      <c r="U13" s="24" t="s">
        <v>35</v>
      </c>
      <c r="V13" s="23"/>
      <c r="W13" s="23"/>
      <c r="X13" s="23"/>
      <c r="Y13" s="23"/>
      <c r="Z13" s="23"/>
      <c r="AA13" s="23"/>
      <c r="AB13" s="23"/>
    </row>
    <row r="14" spans="1:28" ht="14.1" customHeight="1" x14ac:dyDescent="0.25">
      <c r="A14" s="145">
        <v>5</v>
      </c>
      <c r="B14" s="186"/>
      <c r="C14" s="187"/>
      <c r="D14" s="188"/>
      <c r="E14" s="146">
        <v>0.3</v>
      </c>
      <c r="K14" s="102"/>
      <c r="L14" s="102"/>
      <c r="O14" s="23"/>
      <c r="P14" s="23"/>
      <c r="Q14" s="23"/>
      <c r="R14" s="23"/>
      <c r="S14" s="24" t="s">
        <v>4</v>
      </c>
      <c r="T14" s="27">
        <v>0.7</v>
      </c>
      <c r="U14" s="24" t="s">
        <v>36</v>
      </c>
      <c r="V14" s="23"/>
      <c r="W14" s="23"/>
      <c r="X14" s="23"/>
      <c r="Y14" s="23"/>
      <c r="Z14" s="23"/>
      <c r="AA14" s="23"/>
      <c r="AB14" s="23"/>
    </row>
    <row r="15" spans="1:28" ht="14.1" customHeight="1" x14ac:dyDescent="0.25">
      <c r="A15" s="145">
        <v>4</v>
      </c>
      <c r="B15" s="180" t="s">
        <v>124</v>
      </c>
      <c r="C15" s="181"/>
      <c r="D15" s="182"/>
      <c r="E15" s="146">
        <v>0.25</v>
      </c>
      <c r="K15" s="102"/>
      <c r="L15" s="102"/>
      <c r="O15" s="23"/>
      <c r="P15" s="23"/>
      <c r="Q15" s="23"/>
      <c r="R15" s="23"/>
      <c r="S15" s="24" t="s">
        <v>5</v>
      </c>
      <c r="T15" s="27">
        <v>0.75</v>
      </c>
      <c r="U15" s="23"/>
      <c r="V15" s="23"/>
      <c r="W15" s="23"/>
      <c r="X15" s="23"/>
      <c r="Y15" s="23"/>
      <c r="Z15" s="23"/>
      <c r="AA15" s="23"/>
      <c r="AB15" s="23"/>
    </row>
    <row r="16" spans="1:28" ht="14.1" customHeight="1" x14ac:dyDescent="0.25">
      <c r="A16" s="145">
        <v>3</v>
      </c>
      <c r="B16" s="186"/>
      <c r="C16" s="187"/>
      <c r="D16" s="188"/>
      <c r="E16" s="146">
        <v>0.2</v>
      </c>
      <c r="K16" s="102"/>
      <c r="L16" s="102"/>
      <c r="O16" s="23"/>
      <c r="P16" s="23"/>
      <c r="Q16" s="23"/>
      <c r="R16" s="23"/>
      <c r="S16" s="24" t="s">
        <v>6</v>
      </c>
      <c r="T16" s="27">
        <v>0.8</v>
      </c>
      <c r="U16" s="23"/>
      <c r="V16" s="23"/>
      <c r="W16" s="23"/>
      <c r="X16" s="23"/>
      <c r="Y16" s="23"/>
      <c r="Z16" s="23"/>
      <c r="AA16" s="23"/>
      <c r="AB16" s="23"/>
    </row>
    <row r="17" spans="1:39" ht="14.1" customHeight="1" x14ac:dyDescent="0.25">
      <c r="A17" s="145">
        <v>2</v>
      </c>
      <c r="B17" s="180" t="s">
        <v>125</v>
      </c>
      <c r="C17" s="181"/>
      <c r="D17" s="182"/>
      <c r="E17" s="146">
        <v>0.15</v>
      </c>
      <c r="K17" s="102"/>
      <c r="L17" s="102"/>
      <c r="O17" s="23"/>
      <c r="P17" s="23"/>
      <c r="Q17" s="23"/>
      <c r="R17" s="23"/>
      <c r="S17" s="23"/>
      <c r="T17" s="27">
        <v>0.85</v>
      </c>
      <c r="U17" s="23"/>
      <c r="V17" s="23"/>
      <c r="W17" s="23"/>
      <c r="X17" s="23"/>
      <c r="Y17" s="23"/>
      <c r="Z17" s="23"/>
      <c r="AA17" s="23"/>
      <c r="AB17" s="23"/>
    </row>
    <row r="18" spans="1:39" ht="14.1" customHeight="1" x14ac:dyDescent="0.25">
      <c r="A18" s="145">
        <v>1</v>
      </c>
      <c r="B18" s="183"/>
      <c r="C18" s="184"/>
      <c r="D18" s="185"/>
      <c r="E18" s="146">
        <v>0.1</v>
      </c>
      <c r="K18" s="102"/>
      <c r="L18" s="102"/>
      <c r="O18" s="23"/>
      <c r="P18" s="23"/>
      <c r="Q18" s="23"/>
      <c r="R18" s="23"/>
      <c r="S18" s="23"/>
      <c r="T18" s="27">
        <v>0.9</v>
      </c>
      <c r="U18" s="23"/>
      <c r="V18" s="23"/>
      <c r="W18" s="23"/>
      <c r="X18" s="23"/>
      <c r="Y18" s="23"/>
      <c r="Z18" s="23"/>
      <c r="AA18" s="23"/>
      <c r="AB18" s="23"/>
    </row>
    <row r="19" spans="1:39" ht="14.1" customHeight="1" thickBot="1" x14ac:dyDescent="0.3">
      <c r="A19" s="147">
        <v>0</v>
      </c>
      <c r="B19" s="189"/>
      <c r="C19" s="190"/>
      <c r="D19" s="191"/>
      <c r="E19" s="148" t="s">
        <v>0</v>
      </c>
      <c r="K19" s="102"/>
      <c r="L19" s="102"/>
      <c r="O19" s="23"/>
      <c r="P19" s="23"/>
      <c r="Q19" s="23"/>
      <c r="R19" s="23"/>
      <c r="S19" s="23"/>
      <c r="T19" s="27">
        <v>0.95</v>
      </c>
      <c r="U19" s="23"/>
      <c r="V19" s="23"/>
      <c r="W19" s="23"/>
      <c r="X19" s="23"/>
      <c r="Y19" s="23"/>
      <c r="Z19" s="23"/>
      <c r="AA19" s="23"/>
      <c r="AB19" s="23"/>
    </row>
    <row r="20" spans="1:39" ht="9.9499999999999993" customHeight="1" thickTop="1" thickBot="1" x14ac:dyDescent="0.3">
      <c r="K20" s="102"/>
      <c r="L20" s="102"/>
      <c r="O20" s="23"/>
      <c r="P20" s="23"/>
      <c r="Q20" s="23"/>
      <c r="R20" s="23"/>
      <c r="S20" s="23"/>
      <c r="T20" s="27">
        <v>1</v>
      </c>
      <c r="U20" s="23"/>
      <c r="V20" s="23"/>
      <c r="W20" s="23"/>
      <c r="X20" s="23"/>
      <c r="Y20" s="23"/>
      <c r="Z20" s="23"/>
      <c r="AA20" s="23"/>
      <c r="AB20" s="23"/>
    </row>
    <row r="21" spans="1:39" ht="21.95" customHeight="1" thickTop="1" thickBot="1" x14ac:dyDescent="0.3">
      <c r="A21" s="168" t="s">
        <v>168</v>
      </c>
      <c r="B21" s="169"/>
      <c r="C21" s="169"/>
      <c r="D21" s="169"/>
      <c r="E21" s="169"/>
      <c r="F21" s="169"/>
      <c r="G21" s="169"/>
      <c r="H21" s="169"/>
      <c r="I21" s="169"/>
      <c r="J21" s="170"/>
      <c r="K21" s="102"/>
      <c r="L21" s="102"/>
      <c r="O21" s="23"/>
      <c r="P21" s="23"/>
      <c r="Q21" s="23"/>
      <c r="R21" s="23"/>
      <c r="S21" s="23"/>
      <c r="T21" s="23"/>
      <c r="U21" s="23"/>
      <c r="V21" s="23"/>
      <c r="W21" s="23"/>
      <c r="X21" s="23"/>
      <c r="Y21" s="23"/>
      <c r="Z21" s="23"/>
      <c r="AA21" s="23"/>
      <c r="AB21" s="23"/>
    </row>
    <row r="22" spans="1:39" ht="9.9499999999999993" customHeight="1" thickTop="1" x14ac:dyDescent="0.25">
      <c r="I22" s="102"/>
      <c r="J22" s="102"/>
      <c r="K22" s="102"/>
      <c r="L22" s="102"/>
      <c r="O22" s="23"/>
      <c r="P22" s="23"/>
      <c r="Q22" s="23"/>
      <c r="R22" s="23"/>
      <c r="S22" s="23"/>
      <c r="T22" s="23"/>
      <c r="U22" s="23"/>
      <c r="V22" s="23"/>
      <c r="W22" s="23"/>
      <c r="X22" s="23"/>
      <c r="Y22" s="23"/>
      <c r="Z22" s="23"/>
      <c r="AA22" s="23"/>
      <c r="AB22" s="28"/>
      <c r="AC22" s="20"/>
      <c r="AD22" s="20"/>
      <c r="AE22" s="20"/>
      <c r="AF22" s="20"/>
      <c r="AG22" s="20"/>
      <c r="AH22" s="20"/>
      <c r="AI22" s="20"/>
      <c r="AJ22" s="20"/>
      <c r="AK22" s="20"/>
      <c r="AL22" s="20"/>
      <c r="AM22" s="20"/>
    </row>
    <row r="23" spans="1:39" ht="15.95" customHeight="1" x14ac:dyDescent="0.25">
      <c r="A23" s="204" t="s">
        <v>127</v>
      </c>
      <c r="B23" s="204"/>
      <c r="C23" s="204"/>
      <c r="D23" s="202" t="s">
        <v>4</v>
      </c>
      <c r="E23" s="202"/>
      <c r="F23" s="203" t="s">
        <v>169</v>
      </c>
      <c r="G23" s="203"/>
      <c r="H23" s="203"/>
      <c r="I23" s="202">
        <v>0.9</v>
      </c>
      <c r="J23" s="202"/>
      <c r="K23" s="102"/>
      <c r="L23" s="102"/>
      <c r="S23" s="22" t="s">
        <v>7</v>
      </c>
      <c r="T23" s="22" t="s">
        <v>8</v>
      </c>
      <c r="AB23" s="20"/>
      <c r="AC23" s="20"/>
      <c r="AD23" s="20"/>
      <c r="AE23" s="20"/>
      <c r="AF23" s="20"/>
      <c r="AG23" s="20"/>
      <c r="AH23" s="20"/>
      <c r="AI23" s="20"/>
      <c r="AJ23" s="20"/>
      <c r="AK23" s="20"/>
      <c r="AL23" s="20"/>
      <c r="AM23" s="20"/>
    </row>
    <row r="24" spans="1:39" ht="9.9499999999999993" customHeight="1" thickBot="1" x14ac:dyDescent="0.3">
      <c r="I24" s="102"/>
      <c r="J24" s="102"/>
      <c r="K24" s="102"/>
      <c r="L24" s="102"/>
      <c r="S24" s="5" t="s">
        <v>9</v>
      </c>
      <c r="T24" s="6">
        <v>1.3</v>
      </c>
    </row>
    <row r="25" spans="1:39" ht="21.95" customHeight="1" thickTop="1" thickBot="1" x14ac:dyDescent="0.3">
      <c r="A25" s="168" t="s">
        <v>128</v>
      </c>
      <c r="B25" s="169"/>
      <c r="C25" s="169"/>
      <c r="D25" s="169"/>
      <c r="E25" s="169"/>
      <c r="F25" s="169"/>
      <c r="G25" s="169"/>
      <c r="H25" s="169"/>
      <c r="I25" s="169"/>
      <c r="J25" s="170"/>
      <c r="K25" s="102"/>
      <c r="L25" s="102"/>
      <c r="S25" s="5" t="s">
        <v>10</v>
      </c>
      <c r="T25" s="6">
        <v>1.1499999999999999</v>
      </c>
    </row>
    <row r="26" spans="1:39" ht="9.9499999999999993" customHeight="1" thickTop="1" x14ac:dyDescent="0.25">
      <c r="K26" s="102"/>
      <c r="L26" s="102"/>
      <c r="S26" s="5" t="s">
        <v>11</v>
      </c>
      <c r="T26" s="6">
        <v>1</v>
      </c>
    </row>
    <row r="27" spans="1:39" ht="15.95" customHeight="1" x14ac:dyDescent="0.25">
      <c r="A27" s="204" t="s">
        <v>129</v>
      </c>
      <c r="B27" s="204"/>
      <c r="C27" s="204"/>
      <c r="D27" s="202" t="s">
        <v>10</v>
      </c>
      <c r="E27" s="202"/>
      <c r="F27" s="203" t="s">
        <v>130</v>
      </c>
      <c r="G27" s="203"/>
      <c r="H27" s="203"/>
      <c r="I27" s="223">
        <f>VLOOKUP(D27,S24:T26,2,FALSE)</f>
        <v>1.1499999999999999</v>
      </c>
      <c r="J27" s="223"/>
      <c r="K27" s="102"/>
      <c r="L27" s="102"/>
    </row>
    <row r="28" spans="1:39" ht="9.9499999999999993" customHeight="1" thickBot="1" x14ac:dyDescent="0.3">
      <c r="K28" s="102"/>
      <c r="L28" s="102"/>
      <c r="S28" s="8" t="s">
        <v>7</v>
      </c>
      <c r="T28" s="5" t="s">
        <v>14</v>
      </c>
      <c r="U28" s="5" t="s">
        <v>15</v>
      </c>
    </row>
    <row r="29" spans="1:39" ht="21.95" customHeight="1" thickTop="1" thickBot="1" x14ac:dyDescent="0.3">
      <c r="A29" s="168" t="s">
        <v>170</v>
      </c>
      <c r="B29" s="169"/>
      <c r="C29" s="169"/>
      <c r="D29" s="169"/>
      <c r="E29" s="169"/>
      <c r="F29" s="169"/>
      <c r="G29" s="169"/>
      <c r="H29" s="169"/>
      <c r="I29" s="169"/>
      <c r="J29" s="170"/>
      <c r="K29" s="102"/>
      <c r="L29" s="102"/>
      <c r="S29" s="224" t="str">
        <f>IF(D27="A","AB1",IF(D27="B1","AB1",1))</f>
        <v>AB1</v>
      </c>
      <c r="T29" s="5" t="s">
        <v>12</v>
      </c>
      <c r="U29" s="5" t="s">
        <v>13</v>
      </c>
      <c r="V29" s="9" t="str">
        <f>IF(G11&gt;=3,IF(S29="AB1","ND3","ND2"),IF(S29="AB1","ND2","ND1"))</f>
        <v>ND3</v>
      </c>
    </row>
    <row r="30" spans="1:39" ht="9.9499999999999993" customHeight="1" thickTop="1" x14ac:dyDescent="0.25">
      <c r="F30" s="110"/>
      <c r="G30" s="111"/>
      <c r="H30" s="110"/>
      <c r="I30" s="102"/>
      <c r="J30" s="102"/>
      <c r="K30" s="102"/>
      <c r="L30" s="102"/>
      <c r="S30" s="225"/>
      <c r="T30" s="5" t="s">
        <v>13</v>
      </c>
      <c r="U30" s="5"/>
      <c r="V30" s="9" t="str">
        <f>IF(G11&gt;=3,IF(S29="AB1","-","ND3"),IF(S29="AB1","ND3","ND2"))</f>
        <v>-</v>
      </c>
    </row>
    <row r="31" spans="1:39" ht="15.95" customHeight="1" x14ac:dyDescent="0.25">
      <c r="A31" s="204" t="s">
        <v>171</v>
      </c>
      <c r="B31" s="204"/>
      <c r="C31" s="204"/>
      <c r="D31" s="204"/>
      <c r="E31" s="204"/>
      <c r="F31" s="204"/>
      <c r="G31" s="204"/>
      <c r="H31" s="202" t="s">
        <v>13</v>
      </c>
      <c r="I31" s="202"/>
      <c r="J31" s="202"/>
      <c r="S31" s="224" t="s">
        <v>11</v>
      </c>
      <c r="T31" s="8" t="s">
        <v>16</v>
      </c>
      <c r="U31" s="5" t="s">
        <v>12</v>
      </c>
      <c r="V31" s="9" t="str">
        <f>IF(G11&gt;=3,IF(S29="AB1","-","-"),IF(S29="AB1","-","ND3"))</f>
        <v>-</v>
      </c>
    </row>
    <row r="32" spans="1:39" ht="9.9499999999999993" customHeight="1" thickBot="1" x14ac:dyDescent="0.3">
      <c r="S32" s="226"/>
      <c r="T32" s="8" t="s">
        <v>12</v>
      </c>
      <c r="U32" s="8" t="s">
        <v>13</v>
      </c>
    </row>
    <row r="33" spans="1:28" ht="17.25" thickTop="1" thickBot="1" x14ac:dyDescent="0.3">
      <c r="A33" s="168" t="s">
        <v>172</v>
      </c>
      <c r="B33" s="169"/>
      <c r="C33" s="169"/>
      <c r="D33" s="169"/>
      <c r="E33" s="169"/>
      <c r="F33" s="169"/>
      <c r="G33" s="169"/>
      <c r="H33" s="169"/>
      <c r="I33" s="169"/>
      <c r="J33" s="170"/>
      <c r="S33" s="225"/>
      <c r="T33" s="8" t="s">
        <v>13</v>
      </c>
      <c r="U33" s="5"/>
    </row>
    <row r="34" spans="1:28" ht="9.9499999999999993" customHeight="1" thickTop="1" x14ac:dyDescent="0.25"/>
    <row r="35" spans="1:28" ht="15.95" customHeight="1" x14ac:dyDescent="0.25">
      <c r="A35" s="204" t="s">
        <v>137</v>
      </c>
      <c r="B35" s="204"/>
      <c r="C35" s="204"/>
      <c r="D35" s="204" t="s">
        <v>24</v>
      </c>
      <c r="E35" s="204"/>
      <c r="F35" s="204"/>
      <c r="G35" s="204" t="s">
        <v>173</v>
      </c>
      <c r="H35" s="204"/>
      <c r="I35" s="204"/>
      <c r="J35" s="125" t="s">
        <v>52</v>
      </c>
    </row>
    <row r="36" spans="1:28" ht="15.95" customHeight="1" x14ac:dyDescent="0.25">
      <c r="A36" s="202" t="s">
        <v>21</v>
      </c>
      <c r="B36" s="202"/>
      <c r="C36" s="202"/>
      <c r="D36" s="202" t="s">
        <v>26</v>
      </c>
      <c r="E36" s="202"/>
      <c r="F36" s="202"/>
      <c r="G36" s="213">
        <f>IF($U$41=1,INDEX($T$44:$X$46,$R$44,$R$45),IF($U$41=2,INDEX($T$49:$X$51,$R$49,$R$50),INDEX($T$54:$X$56,$R$54,$R$55)))</f>
        <v>4</v>
      </c>
      <c r="H36" s="213"/>
      <c r="I36" s="213"/>
      <c r="J36" s="139"/>
      <c r="S36" s="3" t="s">
        <v>18</v>
      </c>
    </row>
    <row r="37" spans="1:28" ht="32.25" customHeight="1" thickBot="1" x14ac:dyDescent="0.3">
      <c r="A37" s="162" t="str">
        <f>IF(U41=2,INDEX($T$70:$X$72,R49,R50),IF(U41=3,INDEX($T$75:$X$77,R54,R55)," "))</f>
        <v xml:space="preserve"> </v>
      </c>
      <c r="B37" s="162"/>
      <c r="C37" s="162"/>
      <c r="D37" s="162"/>
      <c r="E37" s="162"/>
      <c r="F37" s="162"/>
      <c r="G37" s="162"/>
      <c r="H37" s="162"/>
      <c r="I37" s="162"/>
      <c r="J37" s="162"/>
      <c r="S37" s="7" t="s">
        <v>19</v>
      </c>
      <c r="T37" s="3" t="s">
        <v>24</v>
      </c>
    </row>
    <row r="38" spans="1:28" ht="21.95" customHeight="1" thickTop="1" thickBot="1" x14ac:dyDescent="0.3">
      <c r="A38" s="168" t="s">
        <v>131</v>
      </c>
      <c r="B38" s="169"/>
      <c r="C38" s="169"/>
      <c r="D38" s="169"/>
      <c r="E38" s="169"/>
      <c r="F38" s="169"/>
      <c r="G38" s="169"/>
      <c r="H38" s="169"/>
      <c r="I38" s="169"/>
      <c r="J38" s="170"/>
      <c r="S38" s="7" t="s">
        <v>20</v>
      </c>
      <c r="T38" s="3" t="s">
        <v>25</v>
      </c>
    </row>
    <row r="39" spans="1:28" ht="9.9499999999999993" customHeight="1" thickTop="1" x14ac:dyDescent="0.25">
      <c r="S39" s="7" t="s">
        <v>21</v>
      </c>
      <c r="T39" s="3" t="s">
        <v>26</v>
      </c>
    </row>
    <row r="40" spans="1:28" ht="21.95" customHeight="1" thickBot="1" x14ac:dyDescent="0.3">
      <c r="A40" s="207" t="s">
        <v>132</v>
      </c>
      <c r="B40" s="207"/>
      <c r="C40" s="112" t="s">
        <v>30</v>
      </c>
      <c r="D40" s="113" t="s">
        <v>135</v>
      </c>
      <c r="E40" s="114" t="s">
        <v>133</v>
      </c>
      <c r="F40" s="114" t="s">
        <v>40</v>
      </c>
      <c r="G40" s="115" t="s">
        <v>8</v>
      </c>
      <c r="H40" s="114" t="s">
        <v>34</v>
      </c>
      <c r="I40" s="209" t="s">
        <v>134</v>
      </c>
      <c r="J40" s="210"/>
      <c r="S40" s="7" t="s">
        <v>22</v>
      </c>
      <c r="T40" s="3" t="s">
        <v>27</v>
      </c>
    </row>
    <row r="41" spans="1:28" ht="21.95" customHeight="1" thickTop="1" thickBot="1" x14ac:dyDescent="0.35">
      <c r="A41" s="208">
        <f>VLOOKUP(D23,R59:U62,2,FALSE)</f>
        <v>0.7</v>
      </c>
      <c r="B41" s="208"/>
      <c r="C41" s="116">
        <f>VLOOKUP($D$23,$R$59:$U$62,3,FALSE)</f>
        <v>2.6</v>
      </c>
      <c r="D41" s="116">
        <f>VLOOKUP($D$23,$R$59:$U$62,4,FALSE)</f>
        <v>1</v>
      </c>
      <c r="E41" s="117">
        <f>IF(S64&gt;=A41,A41,IF(S64&lt;=F41,F41,S64))</f>
        <v>0.30000000000000004</v>
      </c>
      <c r="F41" s="118">
        <f>ROUND(0.25*A41,3)</f>
        <v>0.17499999999999999</v>
      </c>
      <c r="G41" s="116">
        <f>+I27</f>
        <v>1.1499999999999999</v>
      </c>
      <c r="H41" s="116">
        <f>+I23</f>
        <v>0.9</v>
      </c>
      <c r="I41" s="211">
        <f>+I11</f>
        <v>0.4</v>
      </c>
      <c r="J41" s="212"/>
      <c r="Q41" s="3">
        <v>1</v>
      </c>
      <c r="S41" s="7" t="s">
        <v>23</v>
      </c>
      <c r="U41" s="10">
        <f>MATCH(D36,T38:T40,0)</f>
        <v>2</v>
      </c>
    </row>
    <row r="42" spans="1:28" ht="9.9499999999999993" customHeight="1" thickTop="1" thickBot="1" x14ac:dyDescent="0.3">
      <c r="S42" s="214" t="s">
        <v>25</v>
      </c>
      <c r="T42" s="214"/>
      <c r="U42" s="214"/>
      <c r="V42" s="214"/>
      <c r="W42" s="214"/>
      <c r="X42" s="214"/>
    </row>
    <row r="43" spans="1:28" ht="21.95" customHeight="1" thickTop="1" thickBot="1" x14ac:dyDescent="0.3">
      <c r="A43" s="168" t="s">
        <v>138</v>
      </c>
      <c r="B43" s="169"/>
      <c r="C43" s="169"/>
      <c r="D43" s="169"/>
      <c r="E43" s="169"/>
      <c r="F43" s="169"/>
      <c r="G43" s="169"/>
      <c r="H43" s="169"/>
      <c r="I43" s="169"/>
      <c r="J43" s="170"/>
      <c r="L43" s="166" t="s">
        <v>177</v>
      </c>
      <c r="M43" s="167"/>
      <c r="N43" s="156">
        <v>0.01</v>
      </c>
      <c r="S43" s="5"/>
      <c r="T43" s="2" t="s">
        <v>19</v>
      </c>
      <c r="U43" s="2" t="s">
        <v>20</v>
      </c>
      <c r="V43" s="2" t="s">
        <v>21</v>
      </c>
      <c r="W43" s="2" t="s">
        <v>22</v>
      </c>
      <c r="X43" s="2" t="s">
        <v>23</v>
      </c>
    </row>
    <row r="44" spans="1:28" ht="9.9499999999999993" customHeight="1" thickTop="1" thickBot="1" x14ac:dyDescent="0.3">
      <c r="Q44" s="11" t="s">
        <v>28</v>
      </c>
      <c r="R44" s="12">
        <f>MATCH($H$31,S44:S46,0)</f>
        <v>1</v>
      </c>
      <c r="S44" s="2" t="s">
        <v>13</v>
      </c>
      <c r="T44" s="6">
        <v>6</v>
      </c>
      <c r="U44" s="6">
        <v>5</v>
      </c>
      <c r="V44" s="6">
        <v>4.5</v>
      </c>
      <c r="W44" s="6">
        <v>5</v>
      </c>
      <c r="X44" s="6">
        <v>2</v>
      </c>
    </row>
    <row r="45" spans="1:28" ht="21.95" customHeight="1" thickTop="1" thickBot="1" x14ac:dyDescent="0.3">
      <c r="A45" s="220"/>
      <c r="B45" s="221"/>
      <c r="C45" s="221"/>
      <c r="D45" s="221"/>
      <c r="E45" s="221"/>
      <c r="F45" s="222" t="s">
        <v>174</v>
      </c>
      <c r="G45" s="222"/>
      <c r="H45" s="222"/>
      <c r="I45" s="222"/>
      <c r="J45" s="160">
        <f>IF(A37=" ",IF(Q41=1,G36,ROUND(0.75*G36,3)),IF(Q41=1,J36,ROUND(0.75*J36,3)))</f>
        <v>4</v>
      </c>
      <c r="L45" s="165" t="s">
        <v>33</v>
      </c>
      <c r="M45" s="163" t="s">
        <v>175</v>
      </c>
      <c r="N45" s="164" t="s">
        <v>176</v>
      </c>
      <c r="Q45" s="11" t="s">
        <v>29</v>
      </c>
      <c r="R45" s="12">
        <f>MATCH($A$36,T43:X43,0)</f>
        <v>3</v>
      </c>
      <c r="S45" s="2" t="s">
        <v>12</v>
      </c>
      <c r="T45" s="6">
        <v>4</v>
      </c>
      <c r="U45" s="6">
        <v>3.5</v>
      </c>
      <c r="V45" s="6">
        <v>3</v>
      </c>
      <c r="W45" s="6">
        <v>3.5</v>
      </c>
      <c r="X45" s="6">
        <v>1.5</v>
      </c>
    </row>
    <row r="46" spans="1:28" ht="9.9499999999999993" customHeight="1" thickTop="1" thickBot="1" x14ac:dyDescent="0.3">
      <c r="L46" s="165"/>
      <c r="M46" s="163"/>
      <c r="N46" s="164"/>
      <c r="S46" s="2" t="s">
        <v>16</v>
      </c>
      <c r="T46" s="6">
        <v>2</v>
      </c>
      <c r="U46" s="6">
        <v>1.75</v>
      </c>
      <c r="V46" s="6">
        <v>1.5</v>
      </c>
      <c r="W46" s="6">
        <v>2</v>
      </c>
      <c r="X46" s="6">
        <v>1.25</v>
      </c>
      <c r="AB46" s="161"/>
    </row>
    <row r="47" spans="1:28" ht="21.95" customHeight="1" thickTop="1" thickBot="1" x14ac:dyDescent="0.3">
      <c r="C47" s="218"/>
      <c r="D47" s="219"/>
      <c r="E47" s="219"/>
      <c r="F47" s="216">
        <f>(J45/C41)^(1/4)</f>
        <v>1.1137088245551816</v>
      </c>
      <c r="G47" s="216"/>
      <c r="H47" s="217"/>
      <c r="L47" s="165"/>
      <c r="M47" s="163"/>
      <c r="N47" s="164"/>
      <c r="S47" s="214" t="s">
        <v>26</v>
      </c>
      <c r="T47" s="214"/>
      <c r="U47" s="214"/>
      <c r="V47" s="214"/>
      <c r="W47" s="214"/>
      <c r="X47" s="214"/>
      <c r="AB47" s="161"/>
    </row>
    <row r="48" spans="1:28" ht="9.9499999999999993" customHeight="1" thickTop="1" thickBot="1" x14ac:dyDescent="0.3">
      <c r="F48" s="122"/>
      <c r="L48" s="165"/>
      <c r="M48" s="163"/>
      <c r="N48" s="164"/>
      <c r="S48" s="5"/>
      <c r="T48" s="2" t="s">
        <v>19</v>
      </c>
      <c r="U48" s="2" t="s">
        <v>20</v>
      </c>
      <c r="V48" s="2" t="s">
        <v>21</v>
      </c>
      <c r="W48" s="2" t="s">
        <v>22</v>
      </c>
      <c r="X48" s="2" t="s">
        <v>23</v>
      </c>
      <c r="AB48" s="161"/>
    </row>
    <row r="49" spans="2:24" ht="15.95" customHeight="1" thickTop="1" thickBot="1" x14ac:dyDescent="0.3">
      <c r="L49" s="151">
        <v>0</v>
      </c>
      <c r="M49" s="152">
        <f>IF(L49&lt;$E$41,$G$41*$H$41*$I$41*(1+(L49/$E$41)*($C$41-1))/(1+(L49/$E$41)^$F$47*($J$45-1)),IF(L49&lt;=$A$41,($G$41*$H$41*$C$41*$I$41)/$J$45,($G$41*$H$41*$C$41*$I$41/$J$45)*($A$41/L49)^$D$41))</f>
        <v>0.41399999999999998</v>
      </c>
      <c r="N49" s="153">
        <f t="shared" ref="N49:N80" si="0">IF(L49=0,$G$41*$H$41*$I$41,IF(L49&lt;$F$41,(L49/$F$41)*($C$41*$G$41*$H$41*$I$41-$G$41*$H$41*$I$41)+$G$41*$H$41*$I$41,IF(L49&lt;=$A$41,$G$41*$H$41*$C$41*$I$41,$G$41*$H$41*$C$41*$I$41*($A$41/L49)^$D$41)))</f>
        <v>0.41399999999999998</v>
      </c>
      <c r="Q49" s="11" t="s">
        <v>28</v>
      </c>
      <c r="R49" s="12">
        <f>MATCH($H$31,S49:S51,0)</f>
        <v>1</v>
      </c>
      <c r="S49" s="2" t="s">
        <v>13</v>
      </c>
      <c r="T49" s="138">
        <v>6</v>
      </c>
      <c r="U49" s="6">
        <v>5</v>
      </c>
      <c r="V49" s="6">
        <v>4</v>
      </c>
      <c r="W49" s="138">
        <v>6</v>
      </c>
      <c r="X49" s="6">
        <v>2</v>
      </c>
    </row>
    <row r="50" spans="2:24" ht="15.95" customHeight="1" thickTop="1" thickBot="1" x14ac:dyDescent="0.3">
      <c r="H50" s="110"/>
      <c r="I50" s="110"/>
      <c r="J50" s="110"/>
      <c r="K50" s="110"/>
      <c r="L50" s="151">
        <f>L49+$N$43</f>
        <v>0.01</v>
      </c>
      <c r="M50" s="152">
        <f t="shared" ref="M50:M112" si="1">IF(L50&lt;$E$41,$G$41*$H$41*$I$41*(1+(L50/$E$41)*($C$41-1))/(1+(L50/$E$41)^$F$47*($J$45-1)),IF(L50&lt;=$A$41,($G$41*$H$41*$C$41*$I$41)/$J$45,($G$41*$H$41*$C$41*$I$41/$J$45)*($A$41/L50)^$D$41))</f>
        <v>0.40834276634279931</v>
      </c>
      <c r="N50" s="153">
        <f t="shared" si="0"/>
        <v>0.45185142857142857</v>
      </c>
      <c r="Q50" s="11" t="s">
        <v>29</v>
      </c>
      <c r="R50" s="12">
        <f>MATCH($A$36,T48:X48,0)</f>
        <v>3</v>
      </c>
      <c r="S50" s="2" t="s">
        <v>12</v>
      </c>
      <c r="T50" s="138">
        <v>4.5</v>
      </c>
      <c r="U50" s="6">
        <v>4</v>
      </c>
      <c r="V50" s="6" t="s">
        <v>0</v>
      </c>
      <c r="W50" s="6" t="s">
        <v>0</v>
      </c>
      <c r="X50" s="6">
        <v>1.5</v>
      </c>
    </row>
    <row r="51" spans="2:24" ht="15.95" customHeight="1" thickTop="1" x14ac:dyDescent="0.25">
      <c r="H51" s="110"/>
      <c r="I51" s="119"/>
      <c r="J51" s="119"/>
      <c r="K51" s="110"/>
      <c r="L51" s="151">
        <f t="shared" ref="L51:L114" si="2">L50+$N$43</f>
        <v>0.02</v>
      </c>
      <c r="M51" s="152">
        <f t="shared" si="1"/>
        <v>0.39944429688627925</v>
      </c>
      <c r="N51" s="153">
        <f t="shared" si="0"/>
        <v>0.48970285714285711</v>
      </c>
      <c r="S51" s="2" t="s">
        <v>16</v>
      </c>
      <c r="T51" s="138">
        <v>2.5</v>
      </c>
      <c r="U51" s="6">
        <v>2.25</v>
      </c>
      <c r="V51" s="6">
        <v>2</v>
      </c>
      <c r="W51" s="6" t="s">
        <v>0</v>
      </c>
      <c r="X51" s="6">
        <v>1.25</v>
      </c>
    </row>
    <row r="52" spans="2:24" ht="15.95" customHeight="1" x14ac:dyDescent="0.25">
      <c r="B52" s="215"/>
      <c r="C52" s="215"/>
      <c r="D52" s="215"/>
      <c r="E52" s="215"/>
      <c r="H52" s="110"/>
      <c r="I52" s="110"/>
      <c r="J52" s="110"/>
      <c r="K52" s="110"/>
      <c r="L52" s="151">
        <f t="shared" si="2"/>
        <v>0.03</v>
      </c>
      <c r="M52" s="152">
        <f t="shared" si="1"/>
        <v>0.39015548461783872</v>
      </c>
      <c r="N52" s="153">
        <f t="shared" si="0"/>
        <v>0.52755428571428575</v>
      </c>
      <c r="S52" s="214" t="s">
        <v>27</v>
      </c>
      <c r="T52" s="214"/>
      <c r="U52" s="214"/>
      <c r="V52" s="214"/>
      <c r="W52" s="214"/>
      <c r="X52" s="214"/>
    </row>
    <row r="53" spans="2:24" ht="15.95" customHeight="1" thickBot="1" x14ac:dyDescent="0.3">
      <c r="B53" s="231"/>
      <c r="C53" s="231"/>
      <c r="D53" s="231"/>
      <c r="E53" s="231"/>
      <c r="H53" s="110"/>
      <c r="I53" s="110"/>
      <c r="J53" s="110"/>
      <c r="K53" s="110"/>
      <c r="L53" s="151">
        <f t="shared" si="2"/>
        <v>0.04</v>
      </c>
      <c r="M53" s="152">
        <f t="shared" si="1"/>
        <v>0.38109524105680093</v>
      </c>
      <c r="N53" s="153">
        <f t="shared" si="0"/>
        <v>0.56540571428571429</v>
      </c>
      <c r="S53" s="5"/>
      <c r="T53" s="2" t="s">
        <v>19</v>
      </c>
      <c r="U53" s="2" t="s">
        <v>20</v>
      </c>
      <c r="V53" s="2" t="s">
        <v>21</v>
      </c>
      <c r="W53" s="2" t="s">
        <v>22</v>
      </c>
      <c r="X53" s="2" t="s">
        <v>23</v>
      </c>
    </row>
    <row r="54" spans="2:24" ht="15.95" customHeight="1" thickTop="1" thickBot="1" x14ac:dyDescent="0.35">
      <c r="B54" s="228"/>
      <c r="C54" s="228"/>
      <c r="D54" s="229"/>
      <c r="E54" s="230"/>
      <c r="L54" s="151">
        <f t="shared" si="2"/>
        <v>0.05</v>
      </c>
      <c r="M54" s="152">
        <f t="shared" si="1"/>
        <v>0.37248612535681991</v>
      </c>
      <c r="N54" s="153">
        <f t="shared" si="0"/>
        <v>0.60325714285714294</v>
      </c>
      <c r="Q54" s="11" t="s">
        <v>28</v>
      </c>
      <c r="R54" s="12">
        <f>MATCH($H$31,S54:S56,0)</f>
        <v>1</v>
      </c>
      <c r="S54" s="2" t="s">
        <v>13</v>
      </c>
      <c r="T54" s="6">
        <v>6</v>
      </c>
      <c r="U54" s="6">
        <v>5</v>
      </c>
      <c r="V54" s="6">
        <v>4</v>
      </c>
      <c r="W54" s="138">
        <v>6</v>
      </c>
      <c r="X54" s="6">
        <v>2</v>
      </c>
    </row>
    <row r="55" spans="2:24" ht="15.95" customHeight="1" thickTop="1" thickBot="1" x14ac:dyDescent="0.3">
      <c r="B55" s="110"/>
      <c r="C55" s="110"/>
      <c r="D55" s="110"/>
      <c r="E55" s="110"/>
      <c r="L55" s="151">
        <f t="shared" si="2"/>
        <v>6.0000000000000005E-2</v>
      </c>
      <c r="M55" s="152">
        <f t="shared" si="1"/>
        <v>0.3644032663115464</v>
      </c>
      <c r="N55" s="153">
        <f t="shared" si="0"/>
        <v>0.64110857142857147</v>
      </c>
      <c r="Q55" s="11" t="s">
        <v>29</v>
      </c>
      <c r="R55" s="12">
        <f>MATCH($A$36,T53:X53,0)</f>
        <v>3</v>
      </c>
      <c r="S55" s="2" t="s">
        <v>12</v>
      </c>
      <c r="T55" s="6">
        <v>4</v>
      </c>
      <c r="U55" s="6">
        <v>4</v>
      </c>
      <c r="V55" s="6" t="s">
        <v>0</v>
      </c>
      <c r="W55" s="6" t="s">
        <v>0</v>
      </c>
      <c r="X55" s="6">
        <v>1.5</v>
      </c>
    </row>
    <row r="56" spans="2:24" ht="15.95" customHeight="1" thickTop="1" x14ac:dyDescent="0.25">
      <c r="L56" s="151">
        <f t="shared" si="2"/>
        <v>7.0000000000000007E-2</v>
      </c>
      <c r="M56" s="152">
        <f t="shared" si="1"/>
        <v>0.35685741886007905</v>
      </c>
      <c r="N56" s="153">
        <f t="shared" si="0"/>
        <v>0.67896000000000001</v>
      </c>
      <c r="S56" s="2" t="s">
        <v>16</v>
      </c>
      <c r="T56" s="6">
        <v>2.25</v>
      </c>
      <c r="U56" s="6">
        <v>2.5</v>
      </c>
      <c r="V56" s="6">
        <v>2.25</v>
      </c>
      <c r="W56" s="6" t="s">
        <v>0</v>
      </c>
      <c r="X56" s="6">
        <v>1</v>
      </c>
    </row>
    <row r="57" spans="2:24" ht="15.95" customHeight="1" x14ac:dyDescent="0.25">
      <c r="L57" s="151">
        <f t="shared" si="2"/>
        <v>0.08</v>
      </c>
      <c r="M57" s="152">
        <f t="shared" si="1"/>
        <v>0.34982996760015783</v>
      </c>
      <c r="N57" s="153">
        <f t="shared" si="0"/>
        <v>0.71681142857142865</v>
      </c>
    </row>
    <row r="58" spans="2:24" ht="15.95" customHeight="1" x14ac:dyDescent="0.25">
      <c r="L58" s="151">
        <f t="shared" si="2"/>
        <v>0.09</v>
      </c>
      <c r="M58" s="152">
        <f t="shared" si="1"/>
        <v>0.34328938008964144</v>
      </c>
      <c r="N58" s="153">
        <f t="shared" si="0"/>
        <v>0.75466285714285719</v>
      </c>
      <c r="R58" s="13" t="s">
        <v>32</v>
      </c>
      <c r="S58" s="14" t="s">
        <v>38</v>
      </c>
      <c r="T58" s="4" t="s">
        <v>30</v>
      </c>
      <c r="U58" s="4" t="s">
        <v>31</v>
      </c>
    </row>
    <row r="59" spans="2:24" ht="15.95" customHeight="1" x14ac:dyDescent="0.25">
      <c r="L59" s="151">
        <f t="shared" si="2"/>
        <v>9.9999999999999992E-2</v>
      </c>
      <c r="M59" s="152">
        <f t="shared" si="1"/>
        <v>0.33719936590249566</v>
      </c>
      <c r="N59" s="153">
        <f t="shared" si="0"/>
        <v>0.79251428571428573</v>
      </c>
      <c r="R59" s="5" t="s">
        <v>3</v>
      </c>
      <c r="S59" s="6">
        <v>0.4</v>
      </c>
      <c r="T59" s="6">
        <v>2.4</v>
      </c>
      <c r="U59" s="6">
        <v>1</v>
      </c>
      <c r="V59" s="3">
        <v>0.1</v>
      </c>
    </row>
    <row r="60" spans="2:24" ht="15.95" customHeight="1" x14ac:dyDescent="0.25">
      <c r="L60" s="151">
        <f t="shared" si="2"/>
        <v>0.10999999999999999</v>
      </c>
      <c r="M60" s="152">
        <f t="shared" si="1"/>
        <v>0.33152299603462682</v>
      </c>
      <c r="N60" s="153">
        <f t="shared" si="0"/>
        <v>0.83036571428571437</v>
      </c>
      <c r="R60" s="5" t="s">
        <v>4</v>
      </c>
      <c r="S60" s="6">
        <v>0.7</v>
      </c>
      <c r="T60" s="6">
        <v>2.6</v>
      </c>
      <c r="U60" s="6">
        <v>1</v>
      </c>
      <c r="V60" s="3">
        <v>0.05</v>
      </c>
    </row>
    <row r="61" spans="2:24" ht="15.95" customHeight="1" x14ac:dyDescent="0.25">
      <c r="L61" s="151">
        <f t="shared" si="2"/>
        <v>0.11999999999999998</v>
      </c>
      <c r="M61" s="152">
        <f t="shared" si="1"/>
        <v>0.32622474996866063</v>
      </c>
      <c r="N61" s="153">
        <f t="shared" si="0"/>
        <v>0.8682171428571428</v>
      </c>
      <c r="R61" s="5" t="s">
        <v>5</v>
      </c>
      <c r="S61" s="6">
        <v>1</v>
      </c>
      <c r="T61" s="6">
        <v>2.8</v>
      </c>
      <c r="U61" s="6">
        <v>1</v>
      </c>
      <c r="V61" s="3">
        <v>0.01</v>
      </c>
    </row>
    <row r="62" spans="2:24" ht="15.95" customHeight="1" x14ac:dyDescent="0.25">
      <c r="L62" s="151">
        <f t="shared" si="2"/>
        <v>0.12999999999999998</v>
      </c>
      <c r="M62" s="152">
        <f t="shared" si="1"/>
        <v>0.32127146726503153</v>
      </c>
      <c r="N62" s="153">
        <f t="shared" si="0"/>
        <v>0.90606857142857145</v>
      </c>
      <c r="R62" s="5" t="s">
        <v>6</v>
      </c>
      <c r="S62" s="6">
        <v>1.3</v>
      </c>
      <c r="T62" s="6">
        <v>3</v>
      </c>
      <c r="U62" s="6">
        <v>0.8</v>
      </c>
    </row>
    <row r="63" spans="2:24" ht="15.95" customHeight="1" thickBot="1" x14ac:dyDescent="0.3">
      <c r="L63" s="151">
        <f t="shared" si="2"/>
        <v>0.13999999999999999</v>
      </c>
      <c r="M63" s="152">
        <f t="shared" si="1"/>
        <v>0.31663271281792177</v>
      </c>
      <c r="N63" s="153">
        <f t="shared" si="0"/>
        <v>0.94392000000000009</v>
      </c>
    </row>
    <row r="64" spans="2:24" ht="15.95" customHeight="1" thickBot="1" x14ac:dyDescent="0.35">
      <c r="L64" s="151">
        <f t="shared" si="2"/>
        <v>0.15</v>
      </c>
      <c r="M64" s="152">
        <f t="shared" si="1"/>
        <v>0.31228083002342311</v>
      </c>
      <c r="N64" s="153">
        <f t="shared" si="0"/>
        <v>0.98177142857142874</v>
      </c>
      <c r="R64" s="54" t="s">
        <v>136</v>
      </c>
      <c r="S64" s="117">
        <f>IF(J45&lt;5,0.1*(J45-1),0.4)</f>
        <v>0.30000000000000004</v>
      </c>
    </row>
    <row r="65" spans="1:27" ht="15.95" customHeight="1" x14ac:dyDescent="0.25">
      <c r="L65" s="151">
        <f t="shared" si="2"/>
        <v>0.16</v>
      </c>
      <c r="M65" s="152">
        <f t="shared" si="1"/>
        <v>0.30819083273483838</v>
      </c>
      <c r="N65" s="153">
        <f t="shared" si="0"/>
        <v>1.0196228571428572</v>
      </c>
    </row>
    <row r="66" spans="1:27" ht="15.95" customHeight="1" x14ac:dyDescent="0.25">
      <c r="L66" s="151">
        <f t="shared" si="2"/>
        <v>0.17</v>
      </c>
      <c r="M66" s="152">
        <f t="shared" si="1"/>
        <v>0.30434021989970805</v>
      </c>
      <c r="N66" s="153">
        <f t="shared" si="0"/>
        <v>1.0574742857142858</v>
      </c>
    </row>
    <row r="67" spans="1:27" ht="15.95" customHeight="1" x14ac:dyDescent="0.25">
      <c r="L67" s="151">
        <f t="shared" si="2"/>
        <v>0.18000000000000002</v>
      </c>
      <c r="M67" s="152">
        <f t="shared" si="1"/>
        <v>0.30070875951889947</v>
      </c>
      <c r="N67" s="153">
        <f t="shared" si="0"/>
        <v>1.0764</v>
      </c>
    </row>
    <row r="68" spans="1:27" ht="15.95" customHeight="1" x14ac:dyDescent="0.25">
      <c r="L68" s="151">
        <f t="shared" si="2"/>
        <v>0.19000000000000003</v>
      </c>
      <c r="M68" s="152">
        <f t="shared" si="1"/>
        <v>0.29727826749725372</v>
      </c>
      <c r="N68" s="153">
        <f t="shared" si="0"/>
        <v>1.0764</v>
      </c>
      <c r="S68" s="214" t="s">
        <v>26</v>
      </c>
      <c r="T68" s="214"/>
      <c r="U68" s="214"/>
      <c r="V68" s="214"/>
      <c r="W68" s="214"/>
      <c r="X68" s="214"/>
    </row>
    <row r="69" spans="1:27" ht="15.95" customHeight="1" x14ac:dyDescent="0.25">
      <c r="L69" s="151">
        <f t="shared" si="2"/>
        <v>0.20000000000000004</v>
      </c>
      <c r="M69" s="152">
        <f t="shared" si="1"/>
        <v>0.29403239491915867</v>
      </c>
      <c r="N69" s="153">
        <f t="shared" si="0"/>
        <v>1.0764</v>
      </c>
      <c r="S69" s="150"/>
      <c r="T69" s="124" t="s">
        <v>19</v>
      </c>
      <c r="U69" s="124" t="s">
        <v>20</v>
      </c>
      <c r="V69" s="124" t="s">
        <v>21</v>
      </c>
      <c r="W69" s="124" t="s">
        <v>22</v>
      </c>
      <c r="X69" s="124" t="s">
        <v>23</v>
      </c>
    </row>
    <row r="70" spans="1:27" ht="15.95" customHeight="1" x14ac:dyDescent="0.25">
      <c r="L70" s="151">
        <f t="shared" si="2"/>
        <v>0.21000000000000005</v>
      </c>
      <c r="M70" s="152">
        <f t="shared" si="1"/>
        <v>0.29095643038844959</v>
      </c>
      <c r="N70" s="153">
        <f t="shared" si="0"/>
        <v>1.0764</v>
      </c>
      <c r="S70" s="124" t="s">
        <v>13</v>
      </c>
      <c r="T70" s="158" t="s">
        <v>180</v>
      </c>
      <c r="U70" s="6" t="s">
        <v>181</v>
      </c>
      <c r="V70" s="6" t="s">
        <v>181</v>
      </c>
      <c r="W70" s="159" t="s">
        <v>158</v>
      </c>
      <c r="X70" s="6" t="s">
        <v>181</v>
      </c>
    </row>
    <row r="71" spans="1:27" ht="15.95" customHeight="1" x14ac:dyDescent="0.25">
      <c r="L71" s="151">
        <f t="shared" si="2"/>
        <v>0.22000000000000006</v>
      </c>
      <c r="M71" s="152">
        <f t="shared" si="1"/>
        <v>0.28803712014667121</v>
      </c>
      <c r="N71" s="153">
        <f t="shared" si="0"/>
        <v>1.0764</v>
      </c>
      <c r="S71" s="124" t="s">
        <v>12</v>
      </c>
      <c r="T71" s="158" t="s">
        <v>178</v>
      </c>
      <c r="U71" s="6" t="s">
        <v>181</v>
      </c>
      <c r="V71" s="6" t="s">
        <v>181</v>
      </c>
      <c r="W71" s="6" t="s">
        <v>181</v>
      </c>
      <c r="X71" s="6" t="s">
        <v>181</v>
      </c>
    </row>
    <row r="72" spans="1:27" ht="15.95" customHeight="1" x14ac:dyDescent="0.25">
      <c r="L72" s="151">
        <f t="shared" si="2"/>
        <v>0.23000000000000007</v>
      </c>
      <c r="M72" s="152">
        <f t="shared" si="1"/>
        <v>0.28526250648835227</v>
      </c>
      <c r="N72" s="153">
        <f t="shared" si="0"/>
        <v>1.0764</v>
      </c>
      <c r="S72" s="124" t="s">
        <v>16</v>
      </c>
      <c r="T72" s="158" t="s">
        <v>179</v>
      </c>
      <c r="U72" s="6" t="s">
        <v>181</v>
      </c>
      <c r="V72" s="6" t="s">
        <v>181</v>
      </c>
      <c r="W72" s="6" t="s">
        <v>181</v>
      </c>
      <c r="X72" s="6" t="s">
        <v>181</v>
      </c>
    </row>
    <row r="73" spans="1:27" ht="15.95" customHeight="1" x14ac:dyDescent="0.25">
      <c r="L73" s="151">
        <f t="shared" si="2"/>
        <v>0.24000000000000007</v>
      </c>
      <c r="M73" s="152">
        <f t="shared" si="1"/>
        <v>0.28262178380910691</v>
      </c>
      <c r="N73" s="153">
        <f t="shared" si="0"/>
        <v>1.0764</v>
      </c>
      <c r="S73" s="214" t="s">
        <v>27</v>
      </c>
      <c r="T73" s="214"/>
      <c r="U73" s="214"/>
      <c r="V73" s="214"/>
      <c r="W73" s="214"/>
      <c r="X73" s="214"/>
    </row>
    <row r="74" spans="1:27" ht="15.75" customHeight="1" x14ac:dyDescent="0.25">
      <c r="L74" s="151">
        <f t="shared" si="2"/>
        <v>0.25000000000000006</v>
      </c>
      <c r="M74" s="152">
        <f t="shared" si="1"/>
        <v>0.28010517103131821</v>
      </c>
      <c r="N74" s="153">
        <f t="shared" si="0"/>
        <v>1.0764</v>
      </c>
      <c r="S74" s="150"/>
      <c r="T74" s="124" t="s">
        <v>19</v>
      </c>
      <c r="U74" s="124" t="s">
        <v>20</v>
      </c>
      <c r="V74" s="124" t="s">
        <v>21</v>
      </c>
      <c r="W74" s="124" t="s">
        <v>22</v>
      </c>
      <c r="X74" s="124" t="s">
        <v>23</v>
      </c>
    </row>
    <row r="75" spans="1:27" ht="15.95" customHeight="1" x14ac:dyDescent="0.25">
      <c r="L75" s="151">
        <f t="shared" si="2"/>
        <v>0.26000000000000006</v>
      </c>
      <c r="M75" s="152">
        <f t="shared" si="1"/>
        <v>0.27770379890383745</v>
      </c>
      <c r="N75" s="153">
        <f t="shared" si="0"/>
        <v>1.0764</v>
      </c>
      <c r="S75" s="124" t="s">
        <v>13</v>
      </c>
      <c r="T75" s="6" t="s">
        <v>181</v>
      </c>
      <c r="U75" s="6" t="s">
        <v>181</v>
      </c>
      <c r="V75" s="6" t="s">
        <v>181</v>
      </c>
      <c r="W75" s="159" t="s">
        <v>160</v>
      </c>
      <c r="X75" s="6" t="s">
        <v>181</v>
      </c>
    </row>
    <row r="76" spans="1:27" ht="15.95" customHeight="1" x14ac:dyDescent="0.25">
      <c r="L76" s="151">
        <f t="shared" si="2"/>
        <v>0.27000000000000007</v>
      </c>
      <c r="M76" s="152">
        <f t="shared" si="1"/>
        <v>0.27540961061839409</v>
      </c>
      <c r="N76" s="153">
        <f t="shared" si="0"/>
        <v>1.0764</v>
      </c>
      <c r="S76" s="124" t="s">
        <v>12</v>
      </c>
      <c r="T76" s="6" t="s">
        <v>181</v>
      </c>
      <c r="U76" s="6" t="s">
        <v>181</v>
      </c>
      <c r="V76" s="6" t="s">
        <v>181</v>
      </c>
      <c r="W76" s="6" t="s">
        <v>181</v>
      </c>
      <c r="X76" s="6" t="s">
        <v>181</v>
      </c>
      <c r="Z76" s="7"/>
      <c r="AA76" s="15"/>
    </row>
    <row r="77" spans="1:27" ht="15.95" customHeight="1" x14ac:dyDescent="0.25">
      <c r="A77" s="101"/>
      <c r="E77" s="17"/>
      <c r="F77" s="19"/>
      <c r="L77" s="151">
        <f t="shared" si="2"/>
        <v>0.28000000000000008</v>
      </c>
      <c r="M77" s="152">
        <f t="shared" si="1"/>
        <v>0.27321527423800229</v>
      </c>
      <c r="N77" s="153">
        <f t="shared" si="0"/>
        <v>1.0764</v>
      </c>
      <c r="S77" s="124" t="s">
        <v>16</v>
      </c>
      <c r="T77" s="6" t="s">
        <v>181</v>
      </c>
      <c r="U77" s="6" t="s">
        <v>181</v>
      </c>
      <c r="V77" s="6" t="s">
        <v>181</v>
      </c>
      <c r="W77" s="6" t="s">
        <v>181</v>
      </c>
      <c r="X77" s="6" t="s">
        <v>181</v>
      </c>
      <c r="Z77" s="29"/>
      <c r="AA77" s="30"/>
    </row>
    <row r="78" spans="1:27" ht="15.95" customHeight="1" x14ac:dyDescent="0.25">
      <c r="A78" s="101"/>
      <c r="E78" s="17"/>
      <c r="F78" s="19"/>
      <c r="L78" s="151">
        <f t="shared" si="2"/>
        <v>0.29000000000000009</v>
      </c>
      <c r="M78" s="152">
        <f t="shared" si="1"/>
        <v>0.2711141055392271</v>
      </c>
      <c r="N78" s="153">
        <f t="shared" si="0"/>
        <v>1.0764</v>
      </c>
      <c r="Z78" s="29"/>
      <c r="AA78" s="30"/>
    </row>
    <row r="79" spans="1:27" ht="15.95" customHeight="1" x14ac:dyDescent="0.25">
      <c r="A79" s="101"/>
      <c r="E79" s="17"/>
      <c r="F79" s="19"/>
      <c r="L79" s="151">
        <f t="shared" si="2"/>
        <v>0.3000000000000001</v>
      </c>
      <c r="M79" s="152">
        <f t="shared" si="1"/>
        <v>0.26910000000000001</v>
      </c>
      <c r="N79" s="153">
        <f t="shared" si="0"/>
        <v>1.0764</v>
      </c>
      <c r="S79" s="227" t="s">
        <v>182</v>
      </c>
      <c r="T79" s="227"/>
      <c r="U79" s="227"/>
      <c r="V79" s="227"/>
      <c r="W79" s="227"/>
      <c r="X79" s="227"/>
      <c r="Z79" s="29"/>
      <c r="AA79" s="30"/>
    </row>
    <row r="80" spans="1:27" ht="15.95" customHeight="1" x14ac:dyDescent="0.25">
      <c r="A80" s="101"/>
      <c r="E80" s="17"/>
      <c r="F80" s="19"/>
      <c r="L80" s="151">
        <f t="shared" si="2"/>
        <v>0.31000000000000011</v>
      </c>
      <c r="M80" s="152">
        <f t="shared" si="1"/>
        <v>0.26910000000000001</v>
      </c>
      <c r="N80" s="153">
        <f t="shared" si="0"/>
        <v>1.0764</v>
      </c>
      <c r="Z80" s="29"/>
      <c r="AA80" s="30"/>
    </row>
    <row r="81" spans="1:28" ht="15.95" customHeight="1" x14ac:dyDescent="0.25">
      <c r="A81" s="101"/>
      <c r="E81" s="17"/>
      <c r="F81" s="19"/>
      <c r="L81" s="151">
        <f t="shared" si="2"/>
        <v>0.32000000000000012</v>
      </c>
      <c r="M81" s="152">
        <f t="shared" si="1"/>
        <v>0.26910000000000001</v>
      </c>
      <c r="N81" s="153">
        <f t="shared" ref="N81:N112" si="3">IF(L81=0,$G$41*$H$41*$I$41,IF(L81&lt;$F$41,(L81/$F$41)*($C$41*$G$41*$H$41*$I$41-$G$41*$H$41*$I$41)+$G$41*$H$41*$I$41,IF(L81&lt;=$A$41,$G$41*$H$41*$C$41*$I$41,$G$41*$H$41*$C$41*$I$41*($A$41/L81)^$D$41)))</f>
        <v>1.0764</v>
      </c>
      <c r="Z81" s="29"/>
      <c r="AA81" s="30"/>
    </row>
    <row r="82" spans="1:28" ht="15.95" customHeight="1" x14ac:dyDescent="0.25">
      <c r="A82" s="101"/>
      <c r="E82" s="17"/>
      <c r="F82" s="19"/>
      <c r="L82" s="151">
        <f t="shared" si="2"/>
        <v>0.33000000000000013</v>
      </c>
      <c r="M82" s="152">
        <f t="shared" si="1"/>
        <v>0.26910000000000001</v>
      </c>
      <c r="N82" s="153">
        <f t="shared" si="3"/>
        <v>1.0764</v>
      </c>
      <c r="Z82" s="29"/>
      <c r="AA82" s="30"/>
    </row>
    <row r="83" spans="1:28" ht="15.95" customHeight="1" x14ac:dyDescent="0.25">
      <c r="A83" s="101"/>
      <c r="E83" s="17"/>
      <c r="F83" s="19"/>
      <c r="L83" s="151">
        <f t="shared" si="2"/>
        <v>0.34000000000000014</v>
      </c>
      <c r="M83" s="152">
        <f t="shared" si="1"/>
        <v>0.26910000000000001</v>
      </c>
      <c r="N83" s="153">
        <f t="shared" si="3"/>
        <v>1.0764</v>
      </c>
      <c r="Z83" s="29"/>
      <c r="AA83" s="30"/>
    </row>
    <row r="84" spans="1:28" ht="15.95" customHeight="1" x14ac:dyDescent="0.25">
      <c r="A84" s="101"/>
      <c r="E84" s="17"/>
      <c r="F84" s="19"/>
      <c r="L84" s="151">
        <f t="shared" si="2"/>
        <v>0.35000000000000014</v>
      </c>
      <c r="M84" s="152">
        <f t="shared" si="1"/>
        <v>0.26910000000000001</v>
      </c>
      <c r="N84" s="153">
        <f t="shared" si="3"/>
        <v>1.0764</v>
      </c>
      <c r="Z84" s="29"/>
      <c r="AA84" s="30"/>
    </row>
    <row r="85" spans="1:28" ht="15.95" customHeight="1" x14ac:dyDescent="0.25">
      <c r="A85" s="101"/>
      <c r="E85" s="17"/>
      <c r="F85" s="19"/>
      <c r="L85" s="151">
        <f t="shared" si="2"/>
        <v>0.36000000000000015</v>
      </c>
      <c r="M85" s="152">
        <f t="shared" si="1"/>
        <v>0.26910000000000001</v>
      </c>
      <c r="N85" s="153">
        <f t="shared" si="3"/>
        <v>1.0764</v>
      </c>
      <c r="Z85" s="29"/>
      <c r="AA85" s="30"/>
    </row>
    <row r="86" spans="1:28" ht="15.95" customHeight="1" x14ac:dyDescent="0.25">
      <c r="A86" s="101"/>
      <c r="E86" s="17"/>
      <c r="F86" s="19"/>
      <c r="L86" s="151">
        <f t="shared" si="2"/>
        <v>0.37000000000000016</v>
      </c>
      <c r="M86" s="152">
        <f t="shared" si="1"/>
        <v>0.26910000000000001</v>
      </c>
      <c r="N86" s="153">
        <f t="shared" si="3"/>
        <v>1.0764</v>
      </c>
      <c r="Z86" s="29"/>
      <c r="AA86" s="30"/>
    </row>
    <row r="87" spans="1:28" ht="15.95" customHeight="1" x14ac:dyDescent="0.25">
      <c r="A87" s="101"/>
      <c r="E87" s="17"/>
      <c r="F87" s="19"/>
      <c r="L87" s="151">
        <f t="shared" si="2"/>
        <v>0.38000000000000017</v>
      </c>
      <c r="M87" s="152">
        <f t="shared" si="1"/>
        <v>0.26910000000000001</v>
      </c>
      <c r="N87" s="153">
        <f t="shared" si="3"/>
        <v>1.0764</v>
      </c>
      <c r="Z87" s="29"/>
      <c r="AA87" s="30"/>
      <c r="AB87" s="31"/>
    </row>
    <row r="88" spans="1:28" ht="15.95" customHeight="1" x14ac:dyDescent="0.25">
      <c r="A88" s="101"/>
      <c r="E88" s="17"/>
      <c r="F88" s="19"/>
      <c r="L88" s="151">
        <f t="shared" si="2"/>
        <v>0.39000000000000018</v>
      </c>
      <c r="M88" s="152">
        <f t="shared" si="1"/>
        <v>0.26910000000000001</v>
      </c>
      <c r="N88" s="153">
        <f t="shared" si="3"/>
        <v>1.0764</v>
      </c>
      <c r="Z88" s="29"/>
      <c r="AA88" s="30"/>
      <c r="AB88" s="31"/>
    </row>
    <row r="89" spans="1:28" ht="15.95" customHeight="1" x14ac:dyDescent="0.25">
      <c r="A89" s="101"/>
      <c r="E89" s="17"/>
      <c r="F89" s="19"/>
      <c r="L89" s="151">
        <f t="shared" si="2"/>
        <v>0.40000000000000019</v>
      </c>
      <c r="M89" s="152">
        <f t="shared" si="1"/>
        <v>0.26910000000000001</v>
      </c>
      <c r="N89" s="153">
        <f t="shared" si="3"/>
        <v>1.0764</v>
      </c>
      <c r="Z89" s="29"/>
      <c r="AA89" s="30"/>
      <c r="AB89" s="31"/>
    </row>
    <row r="90" spans="1:28" ht="15.95" customHeight="1" x14ac:dyDescent="0.25">
      <c r="A90" s="101"/>
      <c r="E90" s="17"/>
      <c r="F90" s="19"/>
      <c r="L90" s="151">
        <f t="shared" si="2"/>
        <v>0.4100000000000002</v>
      </c>
      <c r="M90" s="152">
        <f t="shared" si="1"/>
        <v>0.26910000000000001</v>
      </c>
      <c r="N90" s="153">
        <f t="shared" si="3"/>
        <v>1.0764</v>
      </c>
      <c r="Z90" s="29"/>
      <c r="AA90" s="30"/>
      <c r="AB90" s="31"/>
    </row>
    <row r="91" spans="1:28" ht="15.95" customHeight="1" x14ac:dyDescent="0.25">
      <c r="A91" s="101"/>
      <c r="E91" s="17"/>
      <c r="F91" s="19"/>
      <c r="L91" s="151">
        <f t="shared" si="2"/>
        <v>0.42000000000000021</v>
      </c>
      <c r="M91" s="152">
        <f t="shared" si="1"/>
        <v>0.26910000000000001</v>
      </c>
      <c r="N91" s="153">
        <f t="shared" si="3"/>
        <v>1.0764</v>
      </c>
      <c r="Z91" s="29"/>
      <c r="AA91" s="30"/>
      <c r="AB91" s="31"/>
    </row>
    <row r="92" spans="1:28" ht="15.95" customHeight="1" x14ac:dyDescent="0.25">
      <c r="A92" s="101"/>
      <c r="E92" s="17"/>
      <c r="F92" s="19"/>
      <c r="L92" s="151">
        <f t="shared" si="2"/>
        <v>0.43000000000000022</v>
      </c>
      <c r="M92" s="152">
        <f t="shared" si="1"/>
        <v>0.26910000000000001</v>
      </c>
      <c r="N92" s="153">
        <f t="shared" si="3"/>
        <v>1.0764</v>
      </c>
      <c r="Z92" s="29"/>
      <c r="AA92" s="30"/>
      <c r="AB92" s="31"/>
    </row>
    <row r="93" spans="1:28" ht="15.95" customHeight="1" x14ac:dyDescent="0.25">
      <c r="A93" s="101"/>
      <c r="E93" s="17"/>
      <c r="F93" s="19"/>
      <c r="L93" s="151">
        <f t="shared" si="2"/>
        <v>0.44000000000000022</v>
      </c>
      <c r="M93" s="152">
        <f t="shared" si="1"/>
        <v>0.26910000000000001</v>
      </c>
      <c r="N93" s="153">
        <f t="shared" si="3"/>
        <v>1.0764</v>
      </c>
      <c r="Z93" s="29"/>
      <c r="AA93" s="30"/>
      <c r="AB93" s="31"/>
    </row>
    <row r="94" spans="1:28" ht="15.95" customHeight="1" x14ac:dyDescent="0.25">
      <c r="A94" s="101"/>
      <c r="E94" s="17"/>
      <c r="F94" s="19"/>
      <c r="L94" s="151">
        <f t="shared" si="2"/>
        <v>0.45000000000000023</v>
      </c>
      <c r="M94" s="152">
        <f t="shared" si="1"/>
        <v>0.26910000000000001</v>
      </c>
      <c r="N94" s="153">
        <f t="shared" si="3"/>
        <v>1.0764</v>
      </c>
      <c r="Z94" s="29"/>
      <c r="AA94" s="30"/>
      <c r="AB94" s="31"/>
    </row>
    <row r="95" spans="1:28" ht="15.95" customHeight="1" x14ac:dyDescent="0.25">
      <c r="A95" s="101"/>
      <c r="E95" s="17"/>
      <c r="F95" s="19"/>
      <c r="L95" s="151">
        <f t="shared" si="2"/>
        <v>0.46000000000000024</v>
      </c>
      <c r="M95" s="152">
        <f t="shared" si="1"/>
        <v>0.26910000000000001</v>
      </c>
      <c r="N95" s="153">
        <f t="shared" si="3"/>
        <v>1.0764</v>
      </c>
      <c r="Z95" s="29"/>
      <c r="AA95" s="30"/>
      <c r="AB95" s="31"/>
    </row>
    <row r="96" spans="1:28" ht="15.95" customHeight="1" x14ac:dyDescent="0.25">
      <c r="A96" s="101"/>
      <c r="E96" s="17"/>
      <c r="F96" s="19"/>
      <c r="L96" s="151">
        <f t="shared" si="2"/>
        <v>0.47000000000000025</v>
      </c>
      <c r="M96" s="152">
        <f t="shared" si="1"/>
        <v>0.26910000000000001</v>
      </c>
      <c r="N96" s="153">
        <f t="shared" si="3"/>
        <v>1.0764</v>
      </c>
      <c r="Z96" s="29"/>
      <c r="AA96" s="30"/>
      <c r="AB96" s="31"/>
    </row>
    <row r="97" spans="1:28" ht="15.95" customHeight="1" x14ac:dyDescent="0.25">
      <c r="A97" s="101"/>
      <c r="E97" s="17"/>
      <c r="F97" s="19"/>
      <c r="L97" s="151">
        <f t="shared" si="2"/>
        <v>0.48000000000000026</v>
      </c>
      <c r="M97" s="152">
        <f t="shared" si="1"/>
        <v>0.26910000000000001</v>
      </c>
      <c r="N97" s="153">
        <f t="shared" si="3"/>
        <v>1.0764</v>
      </c>
      <c r="Z97" s="29"/>
      <c r="AA97" s="30"/>
      <c r="AB97" s="31"/>
    </row>
    <row r="98" spans="1:28" ht="15.95" customHeight="1" x14ac:dyDescent="0.25">
      <c r="A98" s="101"/>
      <c r="E98" s="17"/>
      <c r="F98" s="19"/>
      <c r="L98" s="151">
        <f t="shared" si="2"/>
        <v>0.49000000000000027</v>
      </c>
      <c r="M98" s="152">
        <f t="shared" si="1"/>
        <v>0.26910000000000001</v>
      </c>
      <c r="N98" s="153">
        <f t="shared" si="3"/>
        <v>1.0764</v>
      </c>
      <c r="Z98" s="29"/>
      <c r="AA98" s="30"/>
      <c r="AB98" s="31"/>
    </row>
    <row r="99" spans="1:28" ht="15.95" customHeight="1" x14ac:dyDescent="0.25">
      <c r="A99" s="101"/>
      <c r="E99" s="17"/>
      <c r="F99" s="19"/>
      <c r="L99" s="151">
        <f t="shared" si="2"/>
        <v>0.50000000000000022</v>
      </c>
      <c r="M99" s="152">
        <f t="shared" si="1"/>
        <v>0.26910000000000001</v>
      </c>
      <c r="N99" s="153">
        <f t="shared" si="3"/>
        <v>1.0764</v>
      </c>
      <c r="Z99" s="29"/>
      <c r="AA99" s="30"/>
      <c r="AB99" s="31"/>
    </row>
    <row r="100" spans="1:28" ht="15.95" customHeight="1" x14ac:dyDescent="0.25">
      <c r="A100" s="101"/>
      <c r="E100" s="17"/>
      <c r="F100" s="19"/>
      <c r="L100" s="151">
        <f t="shared" si="2"/>
        <v>0.51000000000000023</v>
      </c>
      <c r="M100" s="152">
        <f t="shared" si="1"/>
        <v>0.26910000000000001</v>
      </c>
      <c r="N100" s="153">
        <f t="shared" si="3"/>
        <v>1.0764</v>
      </c>
      <c r="Z100" s="29"/>
      <c r="AA100" s="30"/>
      <c r="AB100" s="31"/>
    </row>
    <row r="101" spans="1:28" ht="15.95" customHeight="1" x14ac:dyDescent="0.25">
      <c r="A101" s="101"/>
      <c r="E101" s="17"/>
      <c r="F101" s="19"/>
      <c r="L101" s="151">
        <f t="shared" si="2"/>
        <v>0.52000000000000024</v>
      </c>
      <c r="M101" s="152">
        <f t="shared" si="1"/>
        <v>0.26910000000000001</v>
      </c>
      <c r="N101" s="153">
        <f t="shared" si="3"/>
        <v>1.0764</v>
      </c>
      <c r="Z101" s="29"/>
      <c r="AA101" s="30"/>
      <c r="AB101" s="31"/>
    </row>
    <row r="102" spans="1:28" ht="15.95" customHeight="1" x14ac:dyDescent="0.25">
      <c r="A102" s="101"/>
      <c r="E102" s="17"/>
      <c r="F102" s="19"/>
      <c r="L102" s="151">
        <f t="shared" si="2"/>
        <v>0.53000000000000025</v>
      </c>
      <c r="M102" s="152">
        <f t="shared" si="1"/>
        <v>0.26910000000000001</v>
      </c>
      <c r="N102" s="153">
        <f t="shared" si="3"/>
        <v>1.0764</v>
      </c>
      <c r="Z102" s="29"/>
      <c r="AA102" s="30"/>
      <c r="AB102" s="31"/>
    </row>
    <row r="103" spans="1:28" ht="15.95" customHeight="1" x14ac:dyDescent="0.25">
      <c r="A103" s="101"/>
      <c r="E103" s="17"/>
      <c r="F103" s="19"/>
      <c r="L103" s="151">
        <f t="shared" si="2"/>
        <v>0.54000000000000026</v>
      </c>
      <c r="M103" s="152">
        <f t="shared" si="1"/>
        <v>0.26910000000000001</v>
      </c>
      <c r="N103" s="153">
        <f t="shared" si="3"/>
        <v>1.0764</v>
      </c>
      <c r="Z103" s="29"/>
      <c r="AA103" s="30"/>
      <c r="AB103" s="31"/>
    </row>
    <row r="104" spans="1:28" ht="15.95" customHeight="1" x14ac:dyDescent="0.25">
      <c r="A104" s="101"/>
      <c r="E104" s="17"/>
      <c r="F104" s="19"/>
      <c r="L104" s="151">
        <f t="shared" si="2"/>
        <v>0.55000000000000027</v>
      </c>
      <c r="M104" s="152">
        <f t="shared" si="1"/>
        <v>0.26910000000000001</v>
      </c>
      <c r="N104" s="153">
        <f t="shared" si="3"/>
        <v>1.0764</v>
      </c>
      <c r="Z104" s="29"/>
      <c r="AA104" s="30"/>
      <c r="AB104" s="31"/>
    </row>
    <row r="105" spans="1:28" ht="15.95" customHeight="1" x14ac:dyDescent="0.25">
      <c r="A105" s="101"/>
      <c r="E105" s="17"/>
      <c r="F105" s="19"/>
      <c r="L105" s="151">
        <f t="shared" si="2"/>
        <v>0.56000000000000028</v>
      </c>
      <c r="M105" s="152">
        <f t="shared" si="1"/>
        <v>0.26910000000000001</v>
      </c>
      <c r="N105" s="153">
        <f t="shared" si="3"/>
        <v>1.0764</v>
      </c>
      <c r="Z105" s="29"/>
      <c r="AA105" s="30"/>
      <c r="AB105" s="31"/>
    </row>
    <row r="106" spans="1:28" ht="15.95" customHeight="1" x14ac:dyDescent="0.25">
      <c r="A106" s="101"/>
      <c r="E106" s="17"/>
      <c r="F106" s="19"/>
      <c r="L106" s="151">
        <f t="shared" si="2"/>
        <v>0.57000000000000028</v>
      </c>
      <c r="M106" s="152">
        <f t="shared" si="1"/>
        <v>0.26910000000000001</v>
      </c>
      <c r="N106" s="153">
        <f t="shared" si="3"/>
        <v>1.0764</v>
      </c>
      <c r="Z106" s="29"/>
      <c r="AA106" s="30"/>
      <c r="AB106" s="31"/>
    </row>
    <row r="107" spans="1:28" ht="15.95" customHeight="1" x14ac:dyDescent="0.25">
      <c r="A107" s="101"/>
      <c r="E107" s="17"/>
      <c r="F107" s="19"/>
      <c r="L107" s="151">
        <f t="shared" si="2"/>
        <v>0.58000000000000029</v>
      </c>
      <c r="M107" s="152">
        <f t="shared" si="1"/>
        <v>0.26910000000000001</v>
      </c>
      <c r="N107" s="153">
        <f t="shared" si="3"/>
        <v>1.0764</v>
      </c>
      <c r="Z107" s="29"/>
      <c r="AA107" s="30"/>
      <c r="AB107" s="31"/>
    </row>
    <row r="108" spans="1:28" ht="15.95" customHeight="1" x14ac:dyDescent="0.25">
      <c r="A108" s="101"/>
      <c r="E108" s="17"/>
      <c r="F108" s="19"/>
      <c r="L108" s="151">
        <f t="shared" si="2"/>
        <v>0.5900000000000003</v>
      </c>
      <c r="M108" s="152">
        <f t="shared" si="1"/>
        <v>0.26910000000000001</v>
      </c>
      <c r="N108" s="153">
        <f t="shared" si="3"/>
        <v>1.0764</v>
      </c>
      <c r="Z108" s="29"/>
      <c r="AA108" s="30"/>
    </row>
    <row r="109" spans="1:28" ht="15.95" customHeight="1" x14ac:dyDescent="0.25">
      <c r="A109" s="101"/>
      <c r="E109" s="17"/>
      <c r="F109" s="19"/>
      <c r="L109" s="151">
        <f t="shared" si="2"/>
        <v>0.60000000000000031</v>
      </c>
      <c r="M109" s="152">
        <f t="shared" si="1"/>
        <v>0.26910000000000001</v>
      </c>
      <c r="N109" s="153">
        <f t="shared" si="3"/>
        <v>1.0764</v>
      </c>
      <c r="Z109" s="29"/>
      <c r="AA109" s="30"/>
    </row>
    <row r="110" spans="1:28" ht="15.95" customHeight="1" x14ac:dyDescent="0.25">
      <c r="A110" s="101"/>
      <c r="E110" s="17"/>
      <c r="F110" s="19"/>
      <c r="L110" s="151">
        <f t="shared" si="2"/>
        <v>0.61000000000000032</v>
      </c>
      <c r="M110" s="152">
        <f t="shared" si="1"/>
        <v>0.26910000000000001</v>
      </c>
      <c r="N110" s="153">
        <f t="shared" si="3"/>
        <v>1.0764</v>
      </c>
      <c r="Z110" s="29"/>
      <c r="AA110" s="30"/>
    </row>
    <row r="111" spans="1:28" ht="15.95" customHeight="1" x14ac:dyDescent="0.25">
      <c r="A111" s="101"/>
      <c r="E111" s="17"/>
      <c r="F111" s="19"/>
      <c r="L111" s="151">
        <f t="shared" si="2"/>
        <v>0.62000000000000033</v>
      </c>
      <c r="M111" s="152">
        <f t="shared" si="1"/>
        <v>0.26910000000000001</v>
      </c>
      <c r="N111" s="153">
        <f t="shared" si="3"/>
        <v>1.0764</v>
      </c>
      <c r="Z111" s="29"/>
      <c r="AA111" s="30"/>
    </row>
    <row r="112" spans="1:28" ht="15.95" customHeight="1" x14ac:dyDescent="0.25">
      <c r="A112" s="101"/>
      <c r="E112" s="17"/>
      <c r="F112" s="19"/>
      <c r="L112" s="151">
        <f t="shared" si="2"/>
        <v>0.63000000000000034</v>
      </c>
      <c r="M112" s="152">
        <f t="shared" si="1"/>
        <v>0.26910000000000001</v>
      </c>
      <c r="N112" s="153">
        <f t="shared" si="3"/>
        <v>1.0764</v>
      </c>
      <c r="Z112" s="29"/>
      <c r="AA112" s="30"/>
    </row>
    <row r="113" spans="1:27" ht="15.95" customHeight="1" x14ac:dyDescent="0.25">
      <c r="A113" s="101"/>
      <c r="E113" s="17"/>
      <c r="F113" s="19"/>
      <c r="L113" s="151">
        <f t="shared" si="2"/>
        <v>0.64000000000000035</v>
      </c>
      <c r="M113" s="152">
        <f t="shared" ref="M113:M176" si="4">IF(L113&lt;$E$41,$G$41*$H$41*$I$41*(1+(L113/$E$41)*($C$41-1))/(1+(L113/$E$41)^$F$47*($J$45-1)),IF(L113&lt;=$A$41,($G$41*$H$41*$C$41*$I$41)/$J$45,($G$41*$H$41*$C$41*$I$41/$J$45)*($A$41/L113)^$D$41))</f>
        <v>0.26910000000000001</v>
      </c>
      <c r="N113" s="153">
        <f t="shared" ref="N113:N176" si="5">IF(L113=0,$G$41*$H$41*$I$41,IF(L113&lt;$F$41,(L113/$F$41)*($C$41*$G$41*$H$41*$I$41-$G$41*$H$41*$I$41)+$G$41*$H$41*$I$41,IF(L113&lt;=$A$41,$G$41*$H$41*$C$41*$I$41,$G$41*$H$41*$C$41*$I$41*($A$41/L113)^$D$41)))</f>
        <v>1.0764</v>
      </c>
      <c r="Z113" s="29"/>
      <c r="AA113" s="30"/>
    </row>
    <row r="114" spans="1:27" ht="15.95" customHeight="1" x14ac:dyDescent="0.25">
      <c r="A114" s="101"/>
      <c r="E114" s="17"/>
      <c r="F114" s="19"/>
      <c r="L114" s="151">
        <f t="shared" si="2"/>
        <v>0.65000000000000036</v>
      </c>
      <c r="M114" s="152">
        <f t="shared" si="4"/>
        <v>0.26910000000000001</v>
      </c>
      <c r="N114" s="153">
        <f t="shared" si="5"/>
        <v>1.0764</v>
      </c>
      <c r="Z114" s="29"/>
      <c r="AA114" s="30"/>
    </row>
    <row r="115" spans="1:27" ht="15.95" customHeight="1" x14ac:dyDescent="0.25">
      <c r="A115" s="101"/>
      <c r="E115" s="17"/>
      <c r="F115" s="19"/>
      <c r="L115" s="151">
        <f t="shared" ref="L115:L178" si="6">L114+$N$43</f>
        <v>0.66000000000000036</v>
      </c>
      <c r="M115" s="152">
        <f t="shared" si="4"/>
        <v>0.26910000000000001</v>
      </c>
      <c r="N115" s="153">
        <f t="shared" si="5"/>
        <v>1.0764</v>
      </c>
      <c r="Z115" s="29"/>
      <c r="AA115" s="30"/>
    </row>
    <row r="116" spans="1:27" ht="15.95" customHeight="1" x14ac:dyDescent="0.25">
      <c r="A116" s="101"/>
      <c r="E116" s="17"/>
      <c r="F116" s="19"/>
      <c r="L116" s="151">
        <f t="shared" si="6"/>
        <v>0.67000000000000037</v>
      </c>
      <c r="M116" s="152">
        <f t="shared" si="4"/>
        <v>0.26910000000000001</v>
      </c>
      <c r="N116" s="153">
        <f t="shared" si="5"/>
        <v>1.0764</v>
      </c>
      <c r="Z116" s="29"/>
      <c r="AA116" s="30"/>
    </row>
    <row r="117" spans="1:27" ht="15.95" customHeight="1" x14ac:dyDescent="0.25">
      <c r="A117" s="101"/>
      <c r="E117" s="17"/>
      <c r="F117" s="19"/>
      <c r="L117" s="151">
        <f t="shared" si="6"/>
        <v>0.68000000000000038</v>
      </c>
      <c r="M117" s="152">
        <f t="shared" si="4"/>
        <v>0.26910000000000001</v>
      </c>
      <c r="N117" s="153">
        <f t="shared" si="5"/>
        <v>1.0764</v>
      </c>
      <c r="Z117" s="29"/>
      <c r="AA117" s="30"/>
    </row>
    <row r="118" spans="1:27" ht="15.95" customHeight="1" x14ac:dyDescent="0.25">
      <c r="A118" s="101"/>
      <c r="E118" s="17"/>
      <c r="F118" s="19"/>
      <c r="L118" s="151">
        <f t="shared" si="6"/>
        <v>0.69000000000000039</v>
      </c>
      <c r="M118" s="152">
        <f t="shared" si="4"/>
        <v>0.26910000000000001</v>
      </c>
      <c r="N118" s="153">
        <f t="shared" si="5"/>
        <v>1.0764</v>
      </c>
      <c r="Z118" s="29"/>
      <c r="AA118" s="30"/>
    </row>
    <row r="119" spans="1:27" ht="15.95" customHeight="1" x14ac:dyDescent="0.25">
      <c r="A119" s="101"/>
      <c r="E119" s="17"/>
      <c r="F119" s="19"/>
      <c r="L119" s="151">
        <f t="shared" si="6"/>
        <v>0.7000000000000004</v>
      </c>
      <c r="M119" s="152">
        <f t="shared" si="4"/>
        <v>0.26910000000000001</v>
      </c>
      <c r="N119" s="153">
        <f t="shared" si="5"/>
        <v>1.0764</v>
      </c>
      <c r="Z119" s="29"/>
      <c r="AA119" s="30"/>
    </row>
    <row r="120" spans="1:27" ht="15.95" customHeight="1" x14ac:dyDescent="0.25">
      <c r="A120" s="101"/>
      <c r="E120" s="17"/>
      <c r="F120" s="19"/>
      <c r="L120" s="151">
        <f t="shared" si="6"/>
        <v>0.71000000000000041</v>
      </c>
      <c r="M120" s="152">
        <f t="shared" si="4"/>
        <v>0.26530985915492938</v>
      </c>
      <c r="N120" s="153">
        <f t="shared" si="5"/>
        <v>1.0612394366197175</v>
      </c>
      <c r="Z120" s="29"/>
      <c r="AA120" s="30"/>
    </row>
    <row r="121" spans="1:27" ht="15.95" customHeight="1" x14ac:dyDescent="0.25">
      <c r="A121" s="101"/>
      <c r="E121" s="17"/>
      <c r="F121" s="19"/>
      <c r="L121" s="151">
        <f t="shared" si="6"/>
        <v>0.72000000000000042</v>
      </c>
      <c r="M121" s="152">
        <f t="shared" si="4"/>
        <v>0.26162499999999983</v>
      </c>
      <c r="N121" s="153">
        <f t="shared" si="5"/>
        <v>1.0464999999999993</v>
      </c>
      <c r="Z121" s="29"/>
      <c r="AA121" s="30"/>
    </row>
    <row r="122" spans="1:27" ht="15.95" customHeight="1" x14ac:dyDescent="0.25">
      <c r="A122" s="101"/>
      <c r="E122" s="17"/>
      <c r="F122" s="19"/>
      <c r="L122" s="151">
        <f t="shared" si="6"/>
        <v>0.73000000000000043</v>
      </c>
      <c r="M122" s="152">
        <f t="shared" si="4"/>
        <v>0.2580410958904108</v>
      </c>
      <c r="N122" s="153">
        <f t="shared" si="5"/>
        <v>1.0321643835616432</v>
      </c>
      <c r="Z122" s="29"/>
      <c r="AA122" s="30"/>
    </row>
    <row r="123" spans="1:27" ht="15.95" customHeight="1" x14ac:dyDescent="0.25">
      <c r="A123" s="101"/>
      <c r="E123" s="17"/>
      <c r="F123" s="19"/>
      <c r="L123" s="151">
        <f t="shared" si="6"/>
        <v>0.74000000000000044</v>
      </c>
      <c r="M123" s="152">
        <f t="shared" si="4"/>
        <v>0.2545540540540539</v>
      </c>
      <c r="N123" s="153">
        <f t="shared" si="5"/>
        <v>1.0182162162162156</v>
      </c>
      <c r="Z123" s="29"/>
      <c r="AA123" s="30"/>
    </row>
    <row r="124" spans="1:27" ht="15.95" customHeight="1" x14ac:dyDescent="0.25">
      <c r="A124" s="101"/>
      <c r="E124" s="17"/>
      <c r="F124" s="19"/>
      <c r="L124" s="151">
        <f t="shared" si="6"/>
        <v>0.75000000000000044</v>
      </c>
      <c r="M124" s="152">
        <f t="shared" si="4"/>
        <v>0.25115999999999983</v>
      </c>
      <c r="N124" s="153">
        <f t="shared" si="5"/>
        <v>1.0046399999999993</v>
      </c>
      <c r="Z124" s="29"/>
      <c r="AA124" s="30"/>
    </row>
    <row r="125" spans="1:27" ht="15.95" customHeight="1" x14ac:dyDescent="0.25">
      <c r="A125" s="101"/>
      <c r="E125" s="17"/>
      <c r="F125" s="19"/>
      <c r="L125" s="151">
        <f t="shared" si="6"/>
        <v>0.76000000000000045</v>
      </c>
      <c r="M125" s="152">
        <f t="shared" si="4"/>
        <v>0.24785526315789458</v>
      </c>
      <c r="N125" s="153">
        <f t="shared" si="5"/>
        <v>0.99142105263157831</v>
      </c>
      <c r="Z125" s="29"/>
      <c r="AA125" s="30"/>
    </row>
    <row r="126" spans="1:27" ht="15.95" customHeight="1" x14ac:dyDescent="0.25">
      <c r="A126" s="101"/>
      <c r="E126" s="17"/>
      <c r="F126" s="19"/>
      <c r="L126" s="151">
        <f t="shared" si="6"/>
        <v>0.77000000000000046</v>
      </c>
      <c r="M126" s="152">
        <f t="shared" si="4"/>
        <v>0.24463636363636349</v>
      </c>
      <c r="N126" s="153">
        <f t="shared" si="5"/>
        <v>0.97854545454545394</v>
      </c>
      <c r="Z126" s="29"/>
      <c r="AA126" s="30"/>
    </row>
    <row r="127" spans="1:27" ht="15.95" customHeight="1" x14ac:dyDescent="0.25">
      <c r="A127" s="101"/>
      <c r="E127" s="17"/>
      <c r="F127" s="19"/>
      <c r="L127" s="151">
        <f t="shared" si="6"/>
        <v>0.78000000000000047</v>
      </c>
      <c r="M127" s="152">
        <f t="shared" si="4"/>
        <v>0.24149999999999983</v>
      </c>
      <c r="N127" s="153">
        <f t="shared" si="5"/>
        <v>0.9659999999999993</v>
      </c>
      <c r="Z127" s="29"/>
      <c r="AA127" s="30"/>
    </row>
    <row r="128" spans="1:27" ht="15.95" customHeight="1" x14ac:dyDescent="0.25">
      <c r="A128" s="101"/>
      <c r="E128" s="17"/>
      <c r="F128" s="19"/>
      <c r="L128" s="151">
        <f t="shared" si="6"/>
        <v>0.79000000000000048</v>
      </c>
      <c r="M128" s="152">
        <f t="shared" si="4"/>
        <v>0.23844303797468339</v>
      </c>
      <c r="N128" s="153">
        <f t="shared" si="5"/>
        <v>0.95377215189873354</v>
      </c>
      <c r="Z128" s="29"/>
      <c r="AA128" s="30"/>
    </row>
    <row r="129" spans="1:27" ht="15.95" customHeight="1" x14ac:dyDescent="0.25">
      <c r="A129" s="101"/>
      <c r="E129" s="17"/>
      <c r="F129" s="19"/>
      <c r="L129" s="151">
        <f t="shared" si="6"/>
        <v>0.80000000000000049</v>
      </c>
      <c r="M129" s="152">
        <f t="shared" si="4"/>
        <v>0.23546249999999985</v>
      </c>
      <c r="N129" s="153">
        <f t="shared" si="5"/>
        <v>0.94184999999999941</v>
      </c>
      <c r="Z129" s="29"/>
      <c r="AA129" s="30"/>
    </row>
    <row r="130" spans="1:27" ht="15.95" customHeight="1" x14ac:dyDescent="0.25">
      <c r="A130" s="101"/>
      <c r="E130" s="17"/>
      <c r="F130" s="19"/>
      <c r="L130" s="151">
        <f t="shared" si="6"/>
        <v>0.8100000000000005</v>
      </c>
      <c r="M130" s="152">
        <f t="shared" si="4"/>
        <v>0.2325555555555554</v>
      </c>
      <c r="N130" s="153">
        <f t="shared" si="5"/>
        <v>0.93022222222222162</v>
      </c>
      <c r="Z130" s="29"/>
      <c r="AA130" s="30"/>
    </row>
    <row r="131" spans="1:27" ht="15.95" customHeight="1" x14ac:dyDescent="0.25">
      <c r="A131" s="101"/>
      <c r="E131" s="17"/>
      <c r="F131" s="19"/>
      <c r="L131" s="151">
        <f t="shared" si="6"/>
        <v>0.82000000000000051</v>
      </c>
      <c r="M131" s="152">
        <f t="shared" si="4"/>
        <v>0.22971951219512179</v>
      </c>
      <c r="N131" s="153">
        <f t="shared" si="5"/>
        <v>0.91887804878048718</v>
      </c>
      <c r="Z131" s="29"/>
      <c r="AA131" s="30"/>
    </row>
    <row r="132" spans="1:27" ht="15.95" customHeight="1" x14ac:dyDescent="0.25">
      <c r="A132" s="101"/>
      <c r="E132" s="17"/>
      <c r="F132" s="19"/>
      <c r="L132" s="151">
        <f t="shared" si="6"/>
        <v>0.83000000000000052</v>
      </c>
      <c r="M132" s="152">
        <f t="shared" si="4"/>
        <v>0.2269518072289155</v>
      </c>
      <c r="N132" s="153">
        <f t="shared" si="5"/>
        <v>0.90780722891566201</v>
      </c>
      <c r="Z132" s="29"/>
      <c r="AA132" s="30"/>
    </row>
    <row r="133" spans="1:27" ht="15.95" customHeight="1" x14ac:dyDescent="0.25">
      <c r="A133" s="101"/>
      <c r="E133" s="17"/>
      <c r="F133" s="19"/>
      <c r="L133" s="151">
        <f t="shared" si="6"/>
        <v>0.84000000000000052</v>
      </c>
      <c r="M133" s="152">
        <f t="shared" si="4"/>
        <v>0.22424999999999987</v>
      </c>
      <c r="N133" s="153">
        <f t="shared" si="5"/>
        <v>0.89699999999999946</v>
      </c>
      <c r="Z133" s="29"/>
      <c r="AA133" s="30"/>
    </row>
    <row r="134" spans="1:27" ht="15.95" customHeight="1" x14ac:dyDescent="0.25">
      <c r="A134" s="101"/>
      <c r="E134" s="17"/>
      <c r="F134" s="19"/>
      <c r="L134" s="151">
        <f t="shared" si="6"/>
        <v>0.85000000000000053</v>
      </c>
      <c r="M134" s="152">
        <f t="shared" si="4"/>
        <v>0.2216117647058822</v>
      </c>
      <c r="N134" s="153">
        <f t="shared" si="5"/>
        <v>0.88644705882352881</v>
      </c>
      <c r="Z134" s="29"/>
      <c r="AA134" s="30"/>
    </row>
    <row r="135" spans="1:27" ht="15.95" customHeight="1" x14ac:dyDescent="0.25">
      <c r="A135" s="101"/>
      <c r="E135" s="17"/>
      <c r="F135" s="19"/>
      <c r="L135" s="151">
        <f t="shared" si="6"/>
        <v>0.86000000000000054</v>
      </c>
      <c r="M135" s="152">
        <f t="shared" si="4"/>
        <v>0.21903488372093008</v>
      </c>
      <c r="N135" s="153">
        <f t="shared" si="5"/>
        <v>0.87613953488372032</v>
      </c>
      <c r="Z135" s="29"/>
      <c r="AA135" s="30"/>
    </row>
    <row r="136" spans="1:27" ht="15.95" customHeight="1" x14ac:dyDescent="0.25">
      <c r="A136" s="101"/>
      <c r="E136" s="17"/>
      <c r="F136" s="19"/>
      <c r="L136" s="151">
        <f t="shared" si="6"/>
        <v>0.87000000000000055</v>
      </c>
      <c r="M136" s="152">
        <f t="shared" si="4"/>
        <v>0.21651724137931019</v>
      </c>
      <c r="N136" s="153">
        <f t="shared" si="5"/>
        <v>0.86606896551724077</v>
      </c>
      <c r="Z136" s="29"/>
      <c r="AA136" s="30"/>
    </row>
    <row r="137" spans="1:27" ht="15.95" customHeight="1" x14ac:dyDescent="0.25">
      <c r="A137" s="101"/>
      <c r="E137" s="17"/>
      <c r="F137" s="19"/>
      <c r="L137" s="151">
        <f t="shared" si="6"/>
        <v>0.88000000000000056</v>
      </c>
      <c r="M137" s="152">
        <f t="shared" si="4"/>
        <v>0.21405681818181801</v>
      </c>
      <c r="N137" s="153">
        <f t="shared" si="5"/>
        <v>0.85622727272727206</v>
      </c>
      <c r="Z137" s="29"/>
      <c r="AA137" s="30"/>
    </row>
    <row r="138" spans="1:27" ht="15.95" customHeight="1" x14ac:dyDescent="0.25">
      <c r="A138" s="101"/>
      <c r="E138" s="17"/>
      <c r="F138" s="19"/>
      <c r="L138" s="151">
        <f t="shared" si="6"/>
        <v>0.89000000000000057</v>
      </c>
      <c r="M138" s="152">
        <f t="shared" si="4"/>
        <v>0.21165168539325829</v>
      </c>
      <c r="N138" s="153">
        <f t="shared" si="5"/>
        <v>0.84660674157303317</v>
      </c>
      <c r="Z138" s="29"/>
      <c r="AA138" s="30"/>
    </row>
    <row r="139" spans="1:27" ht="15.95" customHeight="1" x14ac:dyDescent="0.25">
      <c r="A139" s="101"/>
      <c r="E139" s="17"/>
      <c r="F139" s="19"/>
      <c r="L139" s="151">
        <f t="shared" si="6"/>
        <v>0.90000000000000058</v>
      </c>
      <c r="M139" s="152">
        <f t="shared" si="4"/>
        <v>0.20929999999999985</v>
      </c>
      <c r="N139" s="153">
        <f t="shared" si="5"/>
        <v>0.83719999999999939</v>
      </c>
      <c r="Z139" s="29"/>
      <c r="AA139" s="30"/>
    </row>
    <row r="140" spans="1:27" ht="15.95" customHeight="1" x14ac:dyDescent="0.25">
      <c r="A140" s="101"/>
      <c r="E140" s="17"/>
      <c r="F140" s="19"/>
      <c r="L140" s="151">
        <f t="shared" si="6"/>
        <v>0.91000000000000059</v>
      </c>
      <c r="M140" s="152">
        <f t="shared" si="4"/>
        <v>0.20699999999999988</v>
      </c>
      <c r="N140" s="153">
        <f t="shared" si="5"/>
        <v>0.82799999999999951</v>
      </c>
      <c r="Z140" s="29"/>
      <c r="AA140" s="30"/>
    </row>
    <row r="141" spans="1:27" ht="15.95" customHeight="1" x14ac:dyDescent="0.25">
      <c r="A141" s="101"/>
      <c r="E141" s="17"/>
      <c r="F141" s="19"/>
      <c r="L141" s="151">
        <f t="shared" si="6"/>
        <v>0.9200000000000006</v>
      </c>
      <c r="M141" s="152">
        <f t="shared" si="4"/>
        <v>0.20474999999999988</v>
      </c>
      <c r="N141" s="153">
        <f t="shared" si="5"/>
        <v>0.81899999999999951</v>
      </c>
      <c r="Z141" s="29"/>
      <c r="AA141" s="30"/>
    </row>
    <row r="142" spans="1:27" ht="15.95" customHeight="1" x14ac:dyDescent="0.25">
      <c r="A142" s="101"/>
      <c r="E142" s="17"/>
      <c r="F142" s="19"/>
      <c r="L142" s="151">
        <f t="shared" si="6"/>
        <v>0.9300000000000006</v>
      </c>
      <c r="M142" s="152">
        <f t="shared" si="4"/>
        <v>0.20254838709677406</v>
      </c>
      <c r="N142" s="153">
        <f t="shared" si="5"/>
        <v>0.81019354838709623</v>
      </c>
      <c r="Z142" s="29"/>
      <c r="AA142" s="30"/>
    </row>
    <row r="143" spans="1:27" ht="15.95" customHeight="1" x14ac:dyDescent="0.25">
      <c r="A143" s="101"/>
      <c r="E143" s="17"/>
      <c r="F143" s="19"/>
      <c r="L143" s="151">
        <f t="shared" si="6"/>
        <v>0.94000000000000061</v>
      </c>
      <c r="M143" s="152">
        <f t="shared" si="4"/>
        <v>0.20039361702127648</v>
      </c>
      <c r="N143" s="153">
        <f t="shared" si="5"/>
        <v>0.80157446808510591</v>
      </c>
      <c r="Z143" s="29"/>
      <c r="AA143" s="30"/>
    </row>
    <row r="144" spans="1:27" ht="15.95" customHeight="1" x14ac:dyDescent="0.25">
      <c r="A144" s="101"/>
      <c r="E144" s="17"/>
      <c r="F144" s="19"/>
      <c r="L144" s="151">
        <f t="shared" si="6"/>
        <v>0.95000000000000062</v>
      </c>
      <c r="M144" s="152">
        <f t="shared" si="4"/>
        <v>0.19828421052631567</v>
      </c>
      <c r="N144" s="153">
        <f t="shared" si="5"/>
        <v>0.7931368421052627</v>
      </c>
      <c r="Z144" s="29"/>
      <c r="AA144" s="30"/>
    </row>
    <row r="145" spans="1:27" ht="15.95" customHeight="1" x14ac:dyDescent="0.25">
      <c r="A145" s="101"/>
      <c r="E145" s="17"/>
      <c r="F145" s="19"/>
      <c r="L145" s="151">
        <f t="shared" si="6"/>
        <v>0.96000000000000063</v>
      </c>
      <c r="M145" s="152">
        <f t="shared" si="4"/>
        <v>0.19621874999999989</v>
      </c>
      <c r="N145" s="153">
        <f t="shared" si="5"/>
        <v>0.78487499999999955</v>
      </c>
      <c r="Z145" s="29"/>
      <c r="AA145" s="30"/>
    </row>
    <row r="146" spans="1:27" ht="15.95" customHeight="1" x14ac:dyDescent="0.25">
      <c r="A146" s="101"/>
      <c r="E146" s="17"/>
      <c r="F146" s="19"/>
      <c r="L146" s="151">
        <f t="shared" si="6"/>
        <v>0.97000000000000064</v>
      </c>
      <c r="M146" s="152">
        <f t="shared" si="4"/>
        <v>0.19419587628865964</v>
      </c>
      <c r="N146" s="153">
        <f t="shared" si="5"/>
        <v>0.77678350515463856</v>
      </c>
      <c r="Z146" s="29"/>
      <c r="AA146" s="30"/>
    </row>
    <row r="147" spans="1:27" ht="15.95" customHeight="1" x14ac:dyDescent="0.25">
      <c r="A147" s="101"/>
      <c r="E147" s="17"/>
      <c r="F147" s="19"/>
      <c r="L147" s="151">
        <f t="shared" si="6"/>
        <v>0.98000000000000065</v>
      </c>
      <c r="M147" s="152">
        <f t="shared" si="4"/>
        <v>0.19221428571428556</v>
      </c>
      <c r="N147" s="153">
        <f t="shared" si="5"/>
        <v>0.76885714285714224</v>
      </c>
      <c r="Z147" s="29"/>
      <c r="AA147" s="30"/>
    </row>
    <row r="148" spans="1:27" ht="15.95" customHeight="1" x14ac:dyDescent="0.25">
      <c r="A148" s="101"/>
      <c r="E148" s="17"/>
      <c r="F148" s="19"/>
      <c r="L148" s="151">
        <f t="shared" si="6"/>
        <v>0.99000000000000066</v>
      </c>
      <c r="M148" s="152">
        <f t="shared" si="4"/>
        <v>0.19027272727272712</v>
      </c>
      <c r="N148" s="153">
        <f t="shared" si="5"/>
        <v>0.76109090909090849</v>
      </c>
      <c r="Z148" s="29"/>
      <c r="AA148" s="30"/>
    </row>
    <row r="149" spans="1:27" ht="15.95" customHeight="1" x14ac:dyDescent="0.25">
      <c r="A149" s="101"/>
      <c r="E149" s="17"/>
      <c r="F149" s="19"/>
      <c r="L149" s="151">
        <f t="shared" si="6"/>
        <v>1.0000000000000007</v>
      </c>
      <c r="M149" s="152">
        <f t="shared" si="4"/>
        <v>0.18836999999999987</v>
      </c>
      <c r="N149" s="153">
        <f t="shared" si="5"/>
        <v>0.75347999999999948</v>
      </c>
      <c r="Z149" s="29"/>
      <c r="AA149" s="30"/>
    </row>
    <row r="150" spans="1:27" x14ac:dyDescent="0.25">
      <c r="A150" s="101"/>
      <c r="E150" s="17"/>
      <c r="F150" s="19"/>
      <c r="L150" s="151">
        <f t="shared" si="6"/>
        <v>1.0100000000000007</v>
      </c>
      <c r="M150" s="152">
        <f t="shared" si="4"/>
        <v>0.18650495049504937</v>
      </c>
      <c r="N150" s="153">
        <f t="shared" si="5"/>
        <v>0.74601980198019746</v>
      </c>
      <c r="Z150" s="29"/>
      <c r="AA150" s="30"/>
    </row>
    <row r="151" spans="1:27" x14ac:dyDescent="0.25">
      <c r="A151" s="101"/>
      <c r="E151" s="17"/>
      <c r="F151" s="19"/>
      <c r="L151" s="151">
        <f t="shared" si="6"/>
        <v>1.0200000000000007</v>
      </c>
      <c r="M151" s="152">
        <f t="shared" si="4"/>
        <v>0.18467647058823514</v>
      </c>
      <c r="N151" s="153">
        <f t="shared" si="5"/>
        <v>0.73870588235294055</v>
      </c>
      <c r="Z151" s="29"/>
      <c r="AA151" s="30"/>
    </row>
    <row r="152" spans="1:27" x14ac:dyDescent="0.25">
      <c r="A152" s="101"/>
      <c r="E152" s="17"/>
      <c r="F152" s="19"/>
      <c r="L152" s="151">
        <f t="shared" si="6"/>
        <v>1.0300000000000007</v>
      </c>
      <c r="M152" s="152">
        <f t="shared" si="4"/>
        <v>0.18288349514563093</v>
      </c>
      <c r="N152" s="153">
        <f t="shared" si="5"/>
        <v>0.73153398058252372</v>
      </c>
      <c r="Z152" s="29"/>
      <c r="AA152" s="30"/>
    </row>
    <row r="153" spans="1:27" x14ac:dyDescent="0.25">
      <c r="A153" s="101"/>
      <c r="E153" s="17"/>
      <c r="F153" s="19"/>
      <c r="L153" s="151">
        <f t="shared" si="6"/>
        <v>1.0400000000000007</v>
      </c>
      <c r="M153" s="152">
        <f t="shared" si="4"/>
        <v>0.18112499999999987</v>
      </c>
      <c r="N153" s="153">
        <f t="shared" si="5"/>
        <v>0.72449999999999948</v>
      </c>
      <c r="Z153" s="29"/>
      <c r="AA153" s="30"/>
    </row>
    <row r="154" spans="1:27" x14ac:dyDescent="0.25">
      <c r="A154" s="101"/>
      <c r="E154" s="17"/>
      <c r="F154" s="19"/>
      <c r="L154" s="151">
        <f t="shared" si="6"/>
        <v>1.0500000000000007</v>
      </c>
      <c r="M154" s="152">
        <f t="shared" si="4"/>
        <v>0.17939999999999987</v>
      </c>
      <c r="N154" s="153">
        <f t="shared" si="5"/>
        <v>0.71759999999999946</v>
      </c>
      <c r="Z154" s="29"/>
      <c r="AA154" s="30"/>
    </row>
    <row r="155" spans="1:27" x14ac:dyDescent="0.25">
      <c r="A155" s="101"/>
      <c r="E155" s="17"/>
      <c r="F155" s="19"/>
      <c r="L155" s="151">
        <f t="shared" si="6"/>
        <v>1.0600000000000007</v>
      </c>
      <c r="M155" s="152">
        <f t="shared" si="4"/>
        <v>0.17770754716981119</v>
      </c>
      <c r="N155" s="153">
        <f t="shared" si="5"/>
        <v>0.71083018867924475</v>
      </c>
      <c r="Z155" s="29"/>
      <c r="AA155" s="30"/>
    </row>
    <row r="156" spans="1:27" x14ac:dyDescent="0.25">
      <c r="A156" s="101"/>
      <c r="E156" s="17"/>
      <c r="F156" s="19"/>
      <c r="L156" s="151">
        <f t="shared" si="6"/>
        <v>1.0700000000000007</v>
      </c>
      <c r="M156" s="152">
        <f t="shared" si="4"/>
        <v>0.1760467289719625</v>
      </c>
      <c r="N156" s="153">
        <f t="shared" si="5"/>
        <v>0.70418691588784998</v>
      </c>
      <c r="Z156" s="29"/>
      <c r="AA156" s="30"/>
    </row>
    <row r="157" spans="1:27" x14ac:dyDescent="0.25">
      <c r="A157" s="101"/>
      <c r="E157" s="17"/>
      <c r="F157" s="19"/>
      <c r="L157" s="151">
        <f t="shared" si="6"/>
        <v>1.0800000000000007</v>
      </c>
      <c r="M157" s="152">
        <f t="shared" si="4"/>
        <v>0.17441666666666655</v>
      </c>
      <c r="N157" s="153">
        <f t="shared" si="5"/>
        <v>0.69766666666666621</v>
      </c>
      <c r="Z157" s="29"/>
      <c r="AA157" s="30"/>
    </row>
    <row r="158" spans="1:27" x14ac:dyDescent="0.25">
      <c r="A158" s="101"/>
      <c r="E158" s="17"/>
      <c r="F158" s="19"/>
      <c r="L158" s="151">
        <f t="shared" si="6"/>
        <v>1.0900000000000007</v>
      </c>
      <c r="M158" s="152">
        <f t="shared" si="4"/>
        <v>0.17281651376146775</v>
      </c>
      <c r="N158" s="153">
        <f t="shared" si="5"/>
        <v>0.69126605504587102</v>
      </c>
    </row>
    <row r="159" spans="1:27" x14ac:dyDescent="0.25">
      <c r="A159" s="101"/>
      <c r="E159" s="17"/>
      <c r="F159" s="19"/>
      <c r="L159" s="151">
        <f t="shared" si="6"/>
        <v>1.1000000000000008</v>
      </c>
      <c r="M159" s="152">
        <f t="shared" si="4"/>
        <v>0.17124545454545442</v>
      </c>
      <c r="N159" s="153">
        <f t="shared" si="5"/>
        <v>0.68498181818181769</v>
      </c>
    </row>
    <row r="160" spans="1:27" x14ac:dyDescent="0.25">
      <c r="A160" s="101"/>
      <c r="E160" s="17"/>
      <c r="F160" s="19"/>
      <c r="L160" s="151">
        <f t="shared" si="6"/>
        <v>1.1100000000000008</v>
      </c>
      <c r="M160" s="152">
        <f t="shared" si="4"/>
        <v>0.16970270270270257</v>
      </c>
      <c r="N160" s="153">
        <f t="shared" si="5"/>
        <v>0.67881081081081029</v>
      </c>
    </row>
    <row r="161" spans="1:14" x14ac:dyDescent="0.25">
      <c r="A161" s="101"/>
      <c r="E161" s="17"/>
      <c r="F161" s="19"/>
      <c r="L161" s="151">
        <f t="shared" si="6"/>
        <v>1.1200000000000008</v>
      </c>
      <c r="M161" s="152">
        <f t="shared" si="4"/>
        <v>0.16818749999999988</v>
      </c>
      <c r="N161" s="153">
        <f t="shared" si="5"/>
        <v>0.67274999999999952</v>
      </c>
    </row>
    <row r="162" spans="1:14" x14ac:dyDescent="0.25">
      <c r="A162" s="101"/>
      <c r="E162" s="17"/>
      <c r="F162" s="19"/>
      <c r="L162" s="151">
        <f t="shared" si="6"/>
        <v>1.1300000000000008</v>
      </c>
      <c r="M162" s="152">
        <f t="shared" si="4"/>
        <v>0.16669911504424767</v>
      </c>
      <c r="N162" s="153">
        <f t="shared" si="5"/>
        <v>0.66679646017699068</v>
      </c>
    </row>
    <row r="163" spans="1:14" x14ac:dyDescent="0.25">
      <c r="A163" s="101"/>
      <c r="E163" s="17"/>
      <c r="F163" s="19"/>
      <c r="L163" s="151">
        <f t="shared" si="6"/>
        <v>1.1400000000000008</v>
      </c>
      <c r="M163" s="152">
        <f t="shared" si="4"/>
        <v>0.16523684210526304</v>
      </c>
      <c r="N163" s="153">
        <f t="shared" si="5"/>
        <v>0.66094736842105217</v>
      </c>
    </row>
    <row r="164" spans="1:14" x14ac:dyDescent="0.25">
      <c r="A164" s="101"/>
      <c r="E164" s="17"/>
      <c r="F164" s="19"/>
      <c r="L164" s="151">
        <f t="shared" si="6"/>
        <v>1.1500000000000008</v>
      </c>
      <c r="M164" s="152">
        <f t="shared" si="4"/>
        <v>0.16379999999999986</v>
      </c>
      <c r="N164" s="153">
        <f t="shared" si="5"/>
        <v>0.65519999999999945</v>
      </c>
    </row>
    <row r="165" spans="1:14" x14ac:dyDescent="0.25">
      <c r="A165" s="101"/>
      <c r="E165" s="17"/>
      <c r="F165" s="19"/>
      <c r="L165" s="151">
        <f t="shared" si="6"/>
        <v>1.1600000000000008</v>
      </c>
      <c r="M165" s="152">
        <f t="shared" si="4"/>
        <v>0.16238793103448265</v>
      </c>
      <c r="N165" s="153">
        <f t="shared" si="5"/>
        <v>0.64955172413793061</v>
      </c>
    </row>
    <row r="166" spans="1:14" x14ac:dyDescent="0.25">
      <c r="A166" s="101"/>
      <c r="E166" s="17"/>
      <c r="F166" s="19"/>
      <c r="L166" s="151">
        <f t="shared" si="6"/>
        <v>1.1700000000000008</v>
      </c>
      <c r="M166" s="152">
        <f t="shared" si="4"/>
        <v>0.16099999999999989</v>
      </c>
      <c r="N166" s="153">
        <f t="shared" si="5"/>
        <v>0.64399999999999957</v>
      </c>
    </row>
    <row r="167" spans="1:14" x14ac:dyDescent="0.25">
      <c r="A167" s="101"/>
      <c r="E167" s="17"/>
      <c r="F167" s="19"/>
      <c r="L167" s="151">
        <f t="shared" si="6"/>
        <v>1.1800000000000008</v>
      </c>
      <c r="M167" s="152">
        <f t="shared" si="4"/>
        <v>0.15963559322033885</v>
      </c>
      <c r="N167" s="153">
        <f t="shared" si="5"/>
        <v>0.6385423728813554</v>
      </c>
    </row>
    <row r="168" spans="1:14" x14ac:dyDescent="0.25">
      <c r="A168" s="101"/>
      <c r="E168" s="17"/>
      <c r="F168" s="19"/>
      <c r="L168" s="151">
        <f t="shared" si="6"/>
        <v>1.1900000000000008</v>
      </c>
      <c r="M168" s="152">
        <f t="shared" si="4"/>
        <v>0.15829411764705872</v>
      </c>
      <c r="N168" s="153">
        <f t="shared" si="5"/>
        <v>0.6331764705882349</v>
      </c>
    </row>
    <row r="169" spans="1:14" x14ac:dyDescent="0.25">
      <c r="A169" s="101"/>
      <c r="E169" s="17"/>
      <c r="F169" s="19"/>
      <c r="L169" s="151">
        <f t="shared" si="6"/>
        <v>1.2000000000000008</v>
      </c>
      <c r="M169" s="152">
        <f t="shared" si="4"/>
        <v>0.15697499999999989</v>
      </c>
      <c r="N169" s="153">
        <f t="shared" si="5"/>
        <v>0.62789999999999957</v>
      </c>
    </row>
    <row r="170" spans="1:14" x14ac:dyDescent="0.25">
      <c r="A170" s="101"/>
      <c r="E170" s="17"/>
      <c r="F170" s="19"/>
      <c r="L170" s="151">
        <f t="shared" si="6"/>
        <v>1.2100000000000009</v>
      </c>
      <c r="M170" s="152">
        <f t="shared" si="4"/>
        <v>0.15567768595041309</v>
      </c>
      <c r="N170" s="153">
        <f t="shared" si="5"/>
        <v>0.62271074380165237</v>
      </c>
    </row>
    <row r="171" spans="1:14" x14ac:dyDescent="0.25">
      <c r="A171" s="101"/>
      <c r="E171" s="17"/>
      <c r="F171" s="19"/>
      <c r="L171" s="151">
        <f t="shared" si="6"/>
        <v>1.2200000000000009</v>
      </c>
      <c r="M171" s="152">
        <f t="shared" si="4"/>
        <v>0.15440163934426218</v>
      </c>
      <c r="N171" s="153">
        <f t="shared" si="5"/>
        <v>0.61760655737704873</v>
      </c>
    </row>
    <row r="172" spans="1:14" x14ac:dyDescent="0.25">
      <c r="A172" s="101"/>
      <c r="E172" s="17"/>
      <c r="F172" s="19"/>
      <c r="L172" s="151">
        <f t="shared" si="6"/>
        <v>1.2300000000000009</v>
      </c>
      <c r="M172" s="152">
        <f t="shared" si="4"/>
        <v>0.15314634146341452</v>
      </c>
      <c r="N172" s="153">
        <f t="shared" si="5"/>
        <v>0.61258536585365808</v>
      </c>
    </row>
    <row r="173" spans="1:14" x14ac:dyDescent="0.25">
      <c r="A173" s="101"/>
      <c r="E173" s="17"/>
      <c r="F173" s="19"/>
      <c r="L173" s="151">
        <f t="shared" si="6"/>
        <v>1.2400000000000009</v>
      </c>
      <c r="M173" s="152">
        <f t="shared" si="4"/>
        <v>0.15191129032258055</v>
      </c>
      <c r="N173" s="153">
        <f t="shared" si="5"/>
        <v>0.6076451612903222</v>
      </c>
    </row>
    <row r="174" spans="1:14" x14ac:dyDescent="0.25">
      <c r="A174" s="101"/>
      <c r="E174" s="17"/>
      <c r="F174" s="19"/>
      <c r="L174" s="151">
        <f t="shared" si="6"/>
        <v>1.2500000000000009</v>
      </c>
      <c r="M174" s="152">
        <f t="shared" si="4"/>
        <v>0.15069599999999989</v>
      </c>
      <c r="N174" s="153">
        <f t="shared" si="5"/>
        <v>0.60278399999999954</v>
      </c>
    </row>
    <row r="175" spans="1:14" x14ac:dyDescent="0.25">
      <c r="A175" s="101"/>
      <c r="E175" s="17"/>
      <c r="F175" s="19"/>
      <c r="L175" s="151">
        <f t="shared" si="6"/>
        <v>1.2600000000000009</v>
      </c>
      <c r="M175" s="152">
        <f t="shared" si="4"/>
        <v>0.14949999999999988</v>
      </c>
      <c r="N175" s="153">
        <f t="shared" si="5"/>
        <v>0.59799999999999953</v>
      </c>
    </row>
    <row r="176" spans="1:14" x14ac:dyDescent="0.25">
      <c r="A176" s="101"/>
      <c r="E176" s="17"/>
      <c r="F176" s="19"/>
      <c r="L176" s="151">
        <f t="shared" si="6"/>
        <v>1.2700000000000009</v>
      </c>
      <c r="M176" s="152">
        <f t="shared" si="4"/>
        <v>0.14832283464566917</v>
      </c>
      <c r="N176" s="153">
        <f t="shared" si="5"/>
        <v>0.59329133858267669</v>
      </c>
    </row>
    <row r="177" spans="1:14" x14ac:dyDescent="0.25">
      <c r="A177" s="101"/>
      <c r="E177" s="17"/>
      <c r="F177" s="19"/>
      <c r="L177" s="151">
        <f t="shared" si="6"/>
        <v>1.2800000000000009</v>
      </c>
      <c r="M177" s="152">
        <f t="shared" ref="M177:M240" si="7">IF(L177&lt;$E$41,$G$41*$H$41*$I$41*(1+(L177/$E$41)*($C$41-1))/(1+(L177/$E$41)^$F$47*($J$45-1)),IF(L177&lt;=$A$41,($G$41*$H$41*$C$41*$I$41)/$J$45,($G$41*$H$41*$C$41*$I$41/$J$45)*($A$41/L177)^$D$41))</f>
        <v>0.14716406249999989</v>
      </c>
      <c r="N177" s="153">
        <f t="shared" ref="N177:N240" si="8">IF(L177=0,$G$41*$H$41*$I$41,IF(L177&lt;$F$41,(L177/$F$41)*($C$41*$G$41*$H$41*$I$41-$G$41*$H$41*$I$41)+$G$41*$H$41*$I$41,IF(L177&lt;=$A$41,$G$41*$H$41*$C$41*$I$41,$G$41*$H$41*$C$41*$I$41*($A$41/L177)^$D$41)))</f>
        <v>0.58865624999999955</v>
      </c>
    </row>
    <row r="178" spans="1:14" x14ac:dyDescent="0.25">
      <c r="A178" s="19"/>
      <c r="B178" s="16"/>
      <c r="C178" s="17"/>
      <c r="D178" s="18"/>
      <c r="L178" s="151">
        <f t="shared" si="6"/>
        <v>1.2900000000000009</v>
      </c>
      <c r="M178" s="152">
        <f t="shared" si="7"/>
        <v>0.1460232558139534</v>
      </c>
      <c r="N178" s="153">
        <f t="shared" si="8"/>
        <v>0.58409302325581358</v>
      </c>
    </row>
    <row r="179" spans="1:14" x14ac:dyDescent="0.25">
      <c r="A179" s="19"/>
      <c r="B179" s="16"/>
      <c r="C179" s="17"/>
      <c r="D179" s="18"/>
      <c r="L179" s="151">
        <f t="shared" ref="L179:L242" si="9">L178+$N$43</f>
        <v>1.3000000000000009</v>
      </c>
      <c r="M179" s="152">
        <f t="shared" si="7"/>
        <v>0.14489999999999989</v>
      </c>
      <c r="N179" s="153">
        <f t="shared" si="8"/>
        <v>0.57959999999999956</v>
      </c>
    </row>
    <row r="180" spans="1:14" x14ac:dyDescent="0.25">
      <c r="A180" s="19"/>
      <c r="B180" s="16"/>
      <c r="C180" s="17"/>
      <c r="D180" s="18"/>
      <c r="L180" s="151">
        <f t="shared" si="9"/>
        <v>1.3100000000000009</v>
      </c>
      <c r="M180" s="152">
        <f t="shared" si="7"/>
        <v>0.14379389312977087</v>
      </c>
      <c r="N180" s="153">
        <f t="shared" si="8"/>
        <v>0.57517557251908347</v>
      </c>
    </row>
    <row r="181" spans="1:14" x14ac:dyDescent="0.25">
      <c r="A181" s="19"/>
      <c r="B181" s="16"/>
      <c r="C181" s="17"/>
      <c r="D181" s="18"/>
      <c r="L181" s="151">
        <f t="shared" si="9"/>
        <v>1.320000000000001</v>
      </c>
      <c r="M181" s="152">
        <f t="shared" si="7"/>
        <v>0.14270454545454536</v>
      </c>
      <c r="N181" s="153">
        <f t="shared" si="8"/>
        <v>0.57081818181818145</v>
      </c>
    </row>
    <row r="182" spans="1:14" x14ac:dyDescent="0.25">
      <c r="A182" s="19"/>
      <c r="B182" s="16"/>
      <c r="C182" s="17"/>
      <c r="D182" s="18"/>
      <c r="L182" s="151">
        <f t="shared" si="9"/>
        <v>1.330000000000001</v>
      </c>
      <c r="M182" s="152">
        <f t="shared" si="7"/>
        <v>0.14163157894736833</v>
      </c>
      <c r="N182" s="153">
        <f t="shared" si="8"/>
        <v>0.56652631578947332</v>
      </c>
    </row>
    <row r="183" spans="1:14" x14ac:dyDescent="0.25">
      <c r="A183" s="19"/>
      <c r="B183" s="16"/>
      <c r="C183" s="17"/>
      <c r="D183" s="18"/>
      <c r="L183" s="151">
        <f t="shared" si="9"/>
        <v>1.340000000000001</v>
      </c>
      <c r="M183" s="152">
        <f t="shared" si="7"/>
        <v>0.14057462686567154</v>
      </c>
      <c r="N183" s="153">
        <f t="shared" si="8"/>
        <v>0.56229850746268617</v>
      </c>
    </row>
    <row r="184" spans="1:14" x14ac:dyDescent="0.25">
      <c r="A184" s="19"/>
      <c r="B184" s="16"/>
      <c r="C184" s="17"/>
      <c r="D184" s="18"/>
      <c r="L184" s="151">
        <f t="shared" si="9"/>
        <v>1.350000000000001</v>
      </c>
      <c r="M184" s="152">
        <f t="shared" si="7"/>
        <v>0.13953333333333323</v>
      </c>
      <c r="N184" s="153">
        <f t="shared" si="8"/>
        <v>0.55813333333333293</v>
      </c>
    </row>
    <row r="185" spans="1:14" x14ac:dyDescent="0.25">
      <c r="A185" s="19"/>
      <c r="B185" s="16"/>
      <c r="C185" s="17"/>
      <c r="D185" s="18"/>
      <c r="L185" s="151">
        <f t="shared" si="9"/>
        <v>1.360000000000001</v>
      </c>
      <c r="M185" s="152">
        <f t="shared" si="7"/>
        <v>0.13850735294117636</v>
      </c>
      <c r="N185" s="153">
        <f t="shared" si="8"/>
        <v>0.55402941176470544</v>
      </c>
    </row>
    <row r="186" spans="1:14" x14ac:dyDescent="0.25">
      <c r="A186" s="19"/>
      <c r="B186" s="16"/>
      <c r="C186" s="17"/>
      <c r="D186" s="18"/>
      <c r="L186" s="151">
        <f t="shared" si="9"/>
        <v>1.370000000000001</v>
      </c>
      <c r="M186" s="152">
        <f t="shared" si="7"/>
        <v>0.13749635036496341</v>
      </c>
      <c r="N186" s="153">
        <f t="shared" si="8"/>
        <v>0.54998540145985364</v>
      </c>
    </row>
    <row r="187" spans="1:14" x14ac:dyDescent="0.25">
      <c r="A187" s="19"/>
      <c r="B187" s="16"/>
      <c r="C187" s="17"/>
      <c r="D187" s="18"/>
      <c r="L187" s="151">
        <f t="shared" si="9"/>
        <v>1.380000000000001</v>
      </c>
      <c r="M187" s="152">
        <f t="shared" si="7"/>
        <v>0.1364999999999999</v>
      </c>
      <c r="N187" s="153">
        <f t="shared" si="8"/>
        <v>0.5459999999999996</v>
      </c>
    </row>
    <row r="188" spans="1:14" x14ac:dyDescent="0.25">
      <c r="A188" s="19"/>
      <c r="B188" s="16"/>
      <c r="C188" s="17"/>
      <c r="D188" s="18"/>
      <c r="L188" s="151">
        <f t="shared" si="9"/>
        <v>1.390000000000001</v>
      </c>
      <c r="M188" s="152">
        <f t="shared" si="7"/>
        <v>0.13551798561151071</v>
      </c>
      <c r="N188" s="153">
        <f t="shared" si="8"/>
        <v>0.54207194244604284</v>
      </c>
    </row>
    <row r="189" spans="1:14" x14ac:dyDescent="0.25">
      <c r="A189" s="19"/>
      <c r="B189" s="16"/>
      <c r="C189" s="17"/>
      <c r="D189" s="18"/>
      <c r="L189" s="151">
        <f t="shared" si="9"/>
        <v>1.400000000000001</v>
      </c>
      <c r="M189" s="152">
        <f t="shared" si="7"/>
        <v>0.13454999999999989</v>
      </c>
      <c r="N189" s="153">
        <f t="shared" si="8"/>
        <v>0.53819999999999957</v>
      </c>
    </row>
    <row r="190" spans="1:14" x14ac:dyDescent="0.25">
      <c r="A190" s="19"/>
      <c r="B190" s="16"/>
      <c r="C190" s="17"/>
      <c r="D190" s="18"/>
      <c r="L190" s="151">
        <f t="shared" si="9"/>
        <v>1.410000000000001</v>
      </c>
      <c r="M190" s="152">
        <f t="shared" si="7"/>
        <v>0.13359574468085095</v>
      </c>
      <c r="N190" s="153">
        <f t="shared" si="8"/>
        <v>0.53438297872340379</v>
      </c>
    </row>
    <row r="191" spans="1:14" x14ac:dyDescent="0.25">
      <c r="A191" s="19"/>
      <c r="B191" s="16"/>
      <c r="C191" s="17"/>
      <c r="D191" s="18"/>
      <c r="L191" s="151">
        <f t="shared" si="9"/>
        <v>1.420000000000001</v>
      </c>
      <c r="M191" s="152">
        <f t="shared" si="7"/>
        <v>0.13265492957746469</v>
      </c>
      <c r="N191" s="153">
        <f t="shared" si="8"/>
        <v>0.53061971830985877</v>
      </c>
    </row>
    <row r="192" spans="1:14" x14ac:dyDescent="0.25">
      <c r="A192" s="19"/>
      <c r="B192" s="16"/>
      <c r="C192" s="17"/>
      <c r="D192" s="18"/>
      <c r="L192" s="151">
        <f t="shared" si="9"/>
        <v>1.430000000000001</v>
      </c>
      <c r="M192" s="152">
        <f t="shared" si="7"/>
        <v>0.13172727272727264</v>
      </c>
      <c r="N192" s="153">
        <f t="shared" si="8"/>
        <v>0.52690909090909055</v>
      </c>
    </row>
    <row r="193" spans="1:14" x14ac:dyDescent="0.25">
      <c r="A193" s="19"/>
      <c r="B193" s="16"/>
      <c r="C193" s="17"/>
      <c r="D193" s="18"/>
      <c r="L193" s="151">
        <f t="shared" si="9"/>
        <v>1.4400000000000011</v>
      </c>
      <c r="M193" s="152">
        <f t="shared" si="7"/>
        <v>0.13081249999999989</v>
      </c>
      <c r="N193" s="153">
        <f t="shared" si="8"/>
        <v>0.52324999999999955</v>
      </c>
    </row>
    <row r="194" spans="1:14" x14ac:dyDescent="0.25">
      <c r="A194" s="19"/>
      <c r="B194" s="16"/>
      <c r="C194" s="17"/>
      <c r="D194" s="18"/>
      <c r="L194" s="151">
        <f t="shared" si="9"/>
        <v>1.4500000000000011</v>
      </c>
      <c r="M194" s="152">
        <f t="shared" si="7"/>
        <v>0.12991034482758612</v>
      </c>
      <c r="N194" s="153">
        <f t="shared" si="8"/>
        <v>0.51964137931034449</v>
      </c>
    </row>
    <row r="195" spans="1:14" x14ac:dyDescent="0.25">
      <c r="A195" s="19"/>
      <c r="B195" s="16"/>
      <c r="C195" s="17"/>
      <c r="D195" s="18"/>
      <c r="L195" s="151">
        <f t="shared" si="9"/>
        <v>1.4600000000000011</v>
      </c>
      <c r="M195" s="152">
        <f t="shared" si="7"/>
        <v>0.12902054794520537</v>
      </c>
      <c r="N195" s="153">
        <f t="shared" si="8"/>
        <v>0.51608219178082149</v>
      </c>
    </row>
    <row r="196" spans="1:14" x14ac:dyDescent="0.25">
      <c r="A196" s="19"/>
      <c r="B196" s="16"/>
      <c r="C196" s="17"/>
      <c r="D196" s="18"/>
      <c r="L196" s="151">
        <f t="shared" si="9"/>
        <v>1.4700000000000011</v>
      </c>
      <c r="M196" s="152">
        <f t="shared" si="7"/>
        <v>0.12814285714285706</v>
      </c>
      <c r="N196" s="153">
        <f t="shared" si="8"/>
        <v>0.51257142857142823</v>
      </c>
    </row>
    <row r="197" spans="1:14" x14ac:dyDescent="0.25">
      <c r="A197" s="19"/>
      <c r="B197" s="16"/>
      <c r="C197" s="17"/>
      <c r="D197" s="18"/>
      <c r="L197" s="151">
        <f t="shared" si="9"/>
        <v>1.4800000000000011</v>
      </c>
      <c r="M197" s="152">
        <f t="shared" si="7"/>
        <v>0.12727702702702692</v>
      </c>
      <c r="N197" s="153">
        <f t="shared" si="8"/>
        <v>0.50910810810810769</v>
      </c>
    </row>
    <row r="198" spans="1:14" x14ac:dyDescent="0.25">
      <c r="A198" s="19"/>
      <c r="B198" s="16"/>
      <c r="C198" s="17"/>
      <c r="D198" s="18"/>
      <c r="L198" s="151">
        <f t="shared" si="9"/>
        <v>1.4900000000000011</v>
      </c>
      <c r="M198" s="152">
        <f t="shared" si="7"/>
        <v>0.1264228187919462</v>
      </c>
      <c r="N198" s="153">
        <f t="shared" si="8"/>
        <v>0.50569127516778478</v>
      </c>
    </row>
    <row r="199" spans="1:14" x14ac:dyDescent="0.25">
      <c r="A199" s="19"/>
      <c r="B199" s="16"/>
      <c r="C199" s="17"/>
      <c r="D199" s="18"/>
      <c r="L199" s="151">
        <f t="shared" si="9"/>
        <v>1.5000000000000011</v>
      </c>
      <c r="M199" s="152">
        <f t="shared" si="7"/>
        <v>0.12557999999999991</v>
      </c>
      <c r="N199" s="153">
        <f t="shared" si="8"/>
        <v>0.50231999999999966</v>
      </c>
    </row>
    <row r="200" spans="1:14" x14ac:dyDescent="0.25">
      <c r="A200" s="19"/>
      <c r="B200" s="16"/>
      <c r="C200" s="17"/>
      <c r="D200" s="18"/>
      <c r="L200" s="151">
        <f t="shared" si="9"/>
        <v>1.5100000000000011</v>
      </c>
      <c r="M200" s="152">
        <f t="shared" si="7"/>
        <v>0.12474834437086084</v>
      </c>
      <c r="N200" s="153">
        <f t="shared" si="8"/>
        <v>0.49899337748344336</v>
      </c>
    </row>
    <row r="201" spans="1:14" x14ac:dyDescent="0.25">
      <c r="A201" s="19"/>
      <c r="B201" s="16"/>
      <c r="C201" s="17"/>
      <c r="D201" s="18"/>
      <c r="L201" s="151">
        <f t="shared" si="9"/>
        <v>1.5200000000000011</v>
      </c>
      <c r="M201" s="152">
        <f t="shared" si="7"/>
        <v>0.12392763157894728</v>
      </c>
      <c r="N201" s="153">
        <f t="shared" si="8"/>
        <v>0.4957105263157891</v>
      </c>
    </row>
    <row r="202" spans="1:14" x14ac:dyDescent="0.25">
      <c r="A202" s="19"/>
      <c r="B202" s="16"/>
      <c r="C202" s="17"/>
      <c r="D202" s="18"/>
      <c r="L202" s="151">
        <f t="shared" si="9"/>
        <v>1.5300000000000011</v>
      </c>
      <c r="M202" s="152">
        <f t="shared" si="7"/>
        <v>0.12311764705882344</v>
      </c>
      <c r="N202" s="153">
        <f t="shared" si="8"/>
        <v>0.49247058823529377</v>
      </c>
    </row>
    <row r="203" spans="1:14" x14ac:dyDescent="0.25">
      <c r="A203" s="19"/>
      <c r="B203" s="16"/>
      <c r="C203" s="17"/>
      <c r="D203" s="18"/>
      <c r="L203" s="151">
        <f t="shared" si="9"/>
        <v>1.5400000000000011</v>
      </c>
      <c r="M203" s="152">
        <f t="shared" si="7"/>
        <v>0.12231818181818173</v>
      </c>
      <c r="N203" s="153">
        <f t="shared" si="8"/>
        <v>0.48927272727272691</v>
      </c>
    </row>
    <row r="204" spans="1:14" x14ac:dyDescent="0.25">
      <c r="A204" s="19"/>
      <c r="B204" s="16"/>
      <c r="C204" s="17"/>
      <c r="D204" s="18"/>
      <c r="L204" s="151">
        <f t="shared" si="9"/>
        <v>1.5500000000000012</v>
      </c>
      <c r="M204" s="152">
        <f t="shared" si="7"/>
        <v>0.12152903225806443</v>
      </c>
      <c r="N204" s="153">
        <f t="shared" si="8"/>
        <v>0.4861161290322577</v>
      </c>
    </row>
    <row r="205" spans="1:14" x14ac:dyDescent="0.25">
      <c r="A205" s="19"/>
      <c r="B205" s="16"/>
      <c r="C205" s="17"/>
      <c r="D205" s="18"/>
      <c r="L205" s="151">
        <f t="shared" si="9"/>
        <v>1.5600000000000012</v>
      </c>
      <c r="M205" s="152">
        <f t="shared" si="7"/>
        <v>0.1207499999999999</v>
      </c>
      <c r="N205" s="153">
        <f t="shared" si="8"/>
        <v>0.4829999999999996</v>
      </c>
    </row>
    <row r="206" spans="1:14" x14ac:dyDescent="0.25">
      <c r="A206" s="19"/>
      <c r="B206" s="16"/>
      <c r="C206" s="17"/>
      <c r="D206" s="18"/>
      <c r="L206" s="151">
        <f t="shared" si="9"/>
        <v>1.5700000000000012</v>
      </c>
      <c r="M206" s="152">
        <f t="shared" si="7"/>
        <v>0.11998089171974513</v>
      </c>
      <c r="N206" s="153">
        <f t="shared" si="8"/>
        <v>0.47992356687898052</v>
      </c>
    </row>
    <row r="207" spans="1:14" x14ac:dyDescent="0.25">
      <c r="A207" s="19"/>
      <c r="B207" s="16"/>
      <c r="C207" s="17"/>
      <c r="D207" s="18"/>
      <c r="L207" s="151">
        <f t="shared" si="9"/>
        <v>1.5800000000000012</v>
      </c>
      <c r="M207" s="152">
        <f t="shared" si="7"/>
        <v>0.11922151898734168</v>
      </c>
      <c r="N207" s="153">
        <f t="shared" si="8"/>
        <v>0.47688607594936672</v>
      </c>
    </row>
    <row r="208" spans="1:14" x14ac:dyDescent="0.25">
      <c r="A208" s="19"/>
      <c r="B208" s="16"/>
      <c r="C208" s="17"/>
      <c r="D208" s="18"/>
      <c r="L208" s="151">
        <f t="shared" si="9"/>
        <v>1.5900000000000012</v>
      </c>
      <c r="M208" s="152">
        <f t="shared" si="7"/>
        <v>0.11847169811320744</v>
      </c>
      <c r="N208" s="153">
        <f t="shared" si="8"/>
        <v>0.47388679245282977</v>
      </c>
    </row>
    <row r="209" spans="1:14" x14ac:dyDescent="0.25">
      <c r="A209" s="19"/>
      <c r="B209" s="16"/>
      <c r="C209" s="17"/>
      <c r="D209" s="18"/>
      <c r="L209" s="151">
        <f t="shared" si="9"/>
        <v>1.6000000000000012</v>
      </c>
      <c r="M209" s="152">
        <f t="shared" si="7"/>
        <v>0.11773124999999991</v>
      </c>
      <c r="N209" s="153">
        <f t="shared" si="8"/>
        <v>0.47092499999999965</v>
      </c>
    </row>
    <row r="210" spans="1:14" x14ac:dyDescent="0.25">
      <c r="A210" s="19"/>
      <c r="B210" s="16"/>
      <c r="C210" s="17"/>
      <c r="D210" s="18"/>
      <c r="L210" s="151">
        <f t="shared" si="9"/>
        <v>1.6100000000000012</v>
      </c>
      <c r="M210" s="152">
        <f t="shared" si="7"/>
        <v>0.11699999999999991</v>
      </c>
      <c r="N210" s="153">
        <f t="shared" si="8"/>
        <v>0.46799999999999964</v>
      </c>
    </row>
    <row r="211" spans="1:14" x14ac:dyDescent="0.25">
      <c r="A211" s="19"/>
      <c r="B211" s="16"/>
      <c r="C211" s="17"/>
      <c r="D211" s="18"/>
      <c r="L211" s="151">
        <f t="shared" si="9"/>
        <v>1.6200000000000012</v>
      </c>
      <c r="M211" s="152">
        <f t="shared" si="7"/>
        <v>0.11627777777777769</v>
      </c>
      <c r="N211" s="153">
        <f t="shared" si="8"/>
        <v>0.46511111111111075</v>
      </c>
    </row>
    <row r="212" spans="1:14" x14ac:dyDescent="0.25">
      <c r="A212" s="19"/>
      <c r="B212" s="16"/>
      <c r="C212" s="17"/>
      <c r="D212" s="18"/>
      <c r="L212" s="151">
        <f t="shared" si="9"/>
        <v>1.6300000000000012</v>
      </c>
      <c r="M212" s="152">
        <f t="shared" si="7"/>
        <v>0.11556441717791402</v>
      </c>
      <c r="N212" s="153">
        <f t="shared" si="8"/>
        <v>0.46225766871165608</v>
      </c>
    </row>
    <row r="213" spans="1:14" x14ac:dyDescent="0.25">
      <c r="A213" s="19"/>
      <c r="B213" s="16"/>
      <c r="C213" s="17"/>
      <c r="D213" s="18"/>
      <c r="L213" s="151">
        <f t="shared" si="9"/>
        <v>1.6400000000000012</v>
      </c>
      <c r="M213" s="152">
        <f t="shared" si="7"/>
        <v>0.11485975609756088</v>
      </c>
      <c r="N213" s="153">
        <f t="shared" si="8"/>
        <v>0.45943902439024353</v>
      </c>
    </row>
    <row r="214" spans="1:14" x14ac:dyDescent="0.25">
      <c r="A214" s="19"/>
      <c r="B214" s="16"/>
      <c r="C214" s="17"/>
      <c r="D214" s="18"/>
      <c r="L214" s="151">
        <f t="shared" si="9"/>
        <v>1.6500000000000012</v>
      </c>
      <c r="M214" s="152">
        <f t="shared" si="7"/>
        <v>0.11416363636363627</v>
      </c>
      <c r="N214" s="153">
        <f t="shared" si="8"/>
        <v>0.45665454545454509</v>
      </c>
    </row>
    <row r="215" spans="1:14" x14ac:dyDescent="0.25">
      <c r="A215" s="19"/>
      <c r="B215" s="16"/>
      <c r="C215" s="17"/>
      <c r="D215" s="18"/>
      <c r="L215" s="151">
        <f t="shared" si="9"/>
        <v>1.6600000000000013</v>
      </c>
      <c r="M215" s="152">
        <f t="shared" si="7"/>
        <v>0.11347590361445774</v>
      </c>
      <c r="N215" s="153">
        <f t="shared" si="8"/>
        <v>0.45390361445783095</v>
      </c>
    </row>
    <row r="216" spans="1:14" x14ac:dyDescent="0.25">
      <c r="A216" s="19"/>
      <c r="B216" s="16"/>
      <c r="C216" s="17"/>
      <c r="D216" s="18"/>
      <c r="L216" s="151">
        <f t="shared" si="9"/>
        <v>1.6700000000000013</v>
      </c>
      <c r="M216" s="152">
        <f t="shared" si="7"/>
        <v>0.11279640718562865</v>
      </c>
      <c r="N216" s="153">
        <f t="shared" si="8"/>
        <v>0.45118562874251461</v>
      </c>
    </row>
    <row r="217" spans="1:14" x14ac:dyDescent="0.25">
      <c r="A217" s="19"/>
      <c r="B217" s="16"/>
      <c r="C217" s="17"/>
      <c r="D217" s="18"/>
      <c r="L217" s="151">
        <f t="shared" si="9"/>
        <v>1.6800000000000013</v>
      </c>
      <c r="M217" s="152">
        <f t="shared" si="7"/>
        <v>0.11212499999999992</v>
      </c>
      <c r="N217" s="153">
        <f t="shared" si="8"/>
        <v>0.44849999999999968</v>
      </c>
    </row>
    <row r="218" spans="1:14" x14ac:dyDescent="0.25">
      <c r="A218" s="19"/>
      <c r="B218" s="16"/>
      <c r="C218" s="17"/>
      <c r="D218" s="18"/>
      <c r="L218" s="151">
        <f t="shared" si="9"/>
        <v>1.6900000000000013</v>
      </c>
      <c r="M218" s="152">
        <f t="shared" si="7"/>
        <v>0.11146153846153838</v>
      </c>
      <c r="N218" s="153">
        <f t="shared" si="8"/>
        <v>0.4458461538461535</v>
      </c>
    </row>
    <row r="219" spans="1:14" x14ac:dyDescent="0.25">
      <c r="A219" s="19"/>
      <c r="B219" s="16"/>
      <c r="C219" s="17"/>
      <c r="D219" s="18"/>
      <c r="L219" s="151">
        <f t="shared" si="9"/>
        <v>1.7000000000000013</v>
      </c>
      <c r="M219" s="152">
        <f t="shared" si="7"/>
        <v>0.11080588235294109</v>
      </c>
      <c r="N219" s="153">
        <f t="shared" si="8"/>
        <v>0.44322352941176435</v>
      </c>
    </row>
    <row r="220" spans="1:14" x14ac:dyDescent="0.25">
      <c r="A220" s="19"/>
      <c r="B220" s="16"/>
      <c r="C220" s="17"/>
      <c r="D220" s="18"/>
      <c r="L220" s="151">
        <f t="shared" si="9"/>
        <v>1.7100000000000013</v>
      </c>
      <c r="M220" s="152">
        <f t="shared" si="7"/>
        <v>0.11015789473684201</v>
      </c>
      <c r="N220" s="153">
        <f t="shared" si="8"/>
        <v>0.44063157894736804</v>
      </c>
    </row>
    <row r="221" spans="1:14" x14ac:dyDescent="0.25">
      <c r="A221" s="19"/>
      <c r="B221" s="16"/>
      <c r="C221" s="17"/>
      <c r="D221" s="18"/>
      <c r="L221" s="151">
        <f t="shared" si="9"/>
        <v>1.7200000000000013</v>
      </c>
      <c r="M221" s="152">
        <f t="shared" si="7"/>
        <v>0.10951744186046503</v>
      </c>
      <c r="N221" s="153">
        <f t="shared" si="8"/>
        <v>0.4380697674418601</v>
      </c>
    </row>
    <row r="222" spans="1:14" x14ac:dyDescent="0.25">
      <c r="A222" s="19"/>
      <c r="B222" s="16"/>
      <c r="C222" s="17"/>
      <c r="D222" s="18"/>
      <c r="L222" s="151">
        <f t="shared" si="9"/>
        <v>1.7300000000000013</v>
      </c>
      <c r="M222" s="152">
        <f t="shared" si="7"/>
        <v>0.10888439306358373</v>
      </c>
      <c r="N222" s="153">
        <f t="shared" si="8"/>
        <v>0.43553757225433493</v>
      </c>
    </row>
    <row r="223" spans="1:14" x14ac:dyDescent="0.25">
      <c r="A223" s="19"/>
      <c r="B223" s="16"/>
      <c r="C223" s="17"/>
      <c r="D223" s="18"/>
      <c r="L223" s="151">
        <f t="shared" si="9"/>
        <v>1.7400000000000013</v>
      </c>
      <c r="M223" s="152">
        <f t="shared" si="7"/>
        <v>0.10825862068965508</v>
      </c>
      <c r="N223" s="153">
        <f t="shared" si="8"/>
        <v>0.43303448275862033</v>
      </c>
    </row>
    <row r="224" spans="1:14" x14ac:dyDescent="0.25">
      <c r="A224" s="19"/>
      <c r="B224" s="16"/>
      <c r="C224" s="17"/>
      <c r="D224" s="18"/>
      <c r="L224" s="151">
        <f t="shared" si="9"/>
        <v>1.7500000000000013</v>
      </c>
      <c r="M224" s="152">
        <f t="shared" si="7"/>
        <v>0.10763999999999992</v>
      </c>
      <c r="N224" s="153">
        <f t="shared" si="8"/>
        <v>0.43055999999999967</v>
      </c>
    </row>
    <row r="225" spans="1:14" x14ac:dyDescent="0.25">
      <c r="A225" s="19"/>
      <c r="B225" s="16"/>
      <c r="C225" s="17"/>
      <c r="D225" s="18"/>
      <c r="L225" s="151">
        <f t="shared" si="9"/>
        <v>1.7600000000000013</v>
      </c>
      <c r="M225" s="152">
        <f t="shared" si="7"/>
        <v>0.10702840909090899</v>
      </c>
      <c r="N225" s="153">
        <f t="shared" si="8"/>
        <v>0.42811363636363597</v>
      </c>
    </row>
    <row r="226" spans="1:14" x14ac:dyDescent="0.25">
      <c r="A226" s="19"/>
      <c r="B226" s="16"/>
      <c r="C226" s="17"/>
      <c r="D226" s="18"/>
      <c r="L226" s="151">
        <f t="shared" si="9"/>
        <v>1.7700000000000014</v>
      </c>
      <c r="M226" s="152">
        <f t="shared" si="7"/>
        <v>0.10642372881355924</v>
      </c>
      <c r="N226" s="153">
        <f t="shared" si="8"/>
        <v>0.42569491525423697</v>
      </c>
    </row>
    <row r="227" spans="1:14" x14ac:dyDescent="0.25">
      <c r="A227" s="19"/>
      <c r="B227" s="16"/>
      <c r="C227" s="17"/>
      <c r="D227" s="18"/>
      <c r="L227" s="151">
        <f t="shared" si="9"/>
        <v>1.7800000000000014</v>
      </c>
      <c r="M227" s="152">
        <f t="shared" si="7"/>
        <v>0.10582584269662913</v>
      </c>
      <c r="N227" s="153">
        <f t="shared" si="8"/>
        <v>0.42330337078651653</v>
      </c>
    </row>
    <row r="228" spans="1:14" x14ac:dyDescent="0.25">
      <c r="A228" s="19"/>
      <c r="B228" s="16"/>
      <c r="C228" s="17"/>
      <c r="D228" s="18"/>
      <c r="L228" s="151">
        <f t="shared" si="9"/>
        <v>1.7900000000000014</v>
      </c>
      <c r="M228" s="152">
        <f t="shared" si="7"/>
        <v>0.1052346368715083</v>
      </c>
      <c r="N228" s="153">
        <f t="shared" si="8"/>
        <v>0.42093854748603321</v>
      </c>
    </row>
    <row r="229" spans="1:14" x14ac:dyDescent="0.25">
      <c r="A229" s="19"/>
      <c r="B229" s="16"/>
      <c r="C229" s="17"/>
      <c r="D229" s="18"/>
      <c r="L229" s="151">
        <f t="shared" si="9"/>
        <v>1.8000000000000014</v>
      </c>
      <c r="M229" s="152">
        <f t="shared" si="7"/>
        <v>0.10464999999999991</v>
      </c>
      <c r="N229" s="153">
        <f t="shared" si="8"/>
        <v>0.41859999999999964</v>
      </c>
    </row>
    <row r="230" spans="1:14" x14ac:dyDescent="0.25">
      <c r="A230" s="19"/>
      <c r="B230" s="16"/>
      <c r="C230" s="17"/>
      <c r="D230" s="18"/>
      <c r="L230" s="151">
        <f t="shared" si="9"/>
        <v>1.8100000000000014</v>
      </c>
      <c r="M230" s="152">
        <f t="shared" si="7"/>
        <v>0.10407182320441981</v>
      </c>
      <c r="N230" s="153">
        <f t="shared" si="8"/>
        <v>0.41628729281767923</v>
      </c>
    </row>
    <row r="231" spans="1:14" x14ac:dyDescent="0.25">
      <c r="A231" s="19"/>
      <c r="B231" s="16"/>
      <c r="C231" s="17"/>
      <c r="D231" s="18"/>
      <c r="L231" s="151">
        <f t="shared" si="9"/>
        <v>1.8200000000000014</v>
      </c>
      <c r="M231" s="152">
        <f t="shared" si="7"/>
        <v>0.10349999999999991</v>
      </c>
      <c r="N231" s="153">
        <f t="shared" si="8"/>
        <v>0.41399999999999965</v>
      </c>
    </row>
    <row r="232" spans="1:14" x14ac:dyDescent="0.25">
      <c r="A232" s="19"/>
      <c r="B232" s="16"/>
      <c r="C232" s="17"/>
      <c r="D232" s="18"/>
      <c r="L232" s="151">
        <f t="shared" si="9"/>
        <v>1.8300000000000014</v>
      </c>
      <c r="M232" s="152">
        <f t="shared" si="7"/>
        <v>0.10293442622950812</v>
      </c>
      <c r="N232" s="153">
        <f t="shared" si="8"/>
        <v>0.41173770491803247</v>
      </c>
    </row>
    <row r="233" spans="1:14" x14ac:dyDescent="0.25">
      <c r="A233" s="19"/>
      <c r="B233" s="16"/>
      <c r="C233" s="17"/>
      <c r="D233" s="18"/>
      <c r="L233" s="151">
        <f t="shared" si="9"/>
        <v>1.8400000000000014</v>
      </c>
      <c r="M233" s="152">
        <f t="shared" si="7"/>
        <v>0.10237499999999992</v>
      </c>
      <c r="N233" s="153">
        <f t="shared" si="8"/>
        <v>0.4094999999999997</v>
      </c>
    </row>
    <row r="234" spans="1:14" x14ac:dyDescent="0.25">
      <c r="A234" s="19"/>
      <c r="B234" s="16"/>
      <c r="C234" s="17"/>
      <c r="D234" s="18"/>
      <c r="L234" s="151">
        <f t="shared" si="9"/>
        <v>1.8500000000000014</v>
      </c>
      <c r="M234" s="152">
        <f t="shared" si="7"/>
        <v>0.10182162162162153</v>
      </c>
      <c r="N234" s="153">
        <f t="shared" si="8"/>
        <v>0.40728648648648613</v>
      </c>
    </row>
    <row r="235" spans="1:14" x14ac:dyDescent="0.25">
      <c r="A235" s="19"/>
      <c r="B235" s="16"/>
      <c r="C235" s="17"/>
      <c r="D235" s="18"/>
      <c r="L235" s="151">
        <f t="shared" si="9"/>
        <v>1.8600000000000014</v>
      </c>
      <c r="M235" s="152">
        <f t="shared" si="7"/>
        <v>0.10127419354838701</v>
      </c>
      <c r="N235" s="153">
        <f t="shared" si="8"/>
        <v>0.40509677419354806</v>
      </c>
    </row>
    <row r="236" spans="1:14" x14ac:dyDescent="0.25">
      <c r="A236" s="19"/>
      <c r="B236" s="16"/>
      <c r="C236" s="17"/>
      <c r="D236" s="18"/>
      <c r="L236" s="151">
        <f t="shared" si="9"/>
        <v>1.8700000000000014</v>
      </c>
      <c r="M236" s="152">
        <f t="shared" si="7"/>
        <v>0.10073262032085553</v>
      </c>
      <c r="N236" s="153">
        <f t="shared" si="8"/>
        <v>0.40293048128342213</v>
      </c>
    </row>
    <row r="237" spans="1:14" x14ac:dyDescent="0.25">
      <c r="A237" s="19"/>
      <c r="B237" s="16"/>
      <c r="C237" s="17"/>
      <c r="D237" s="18"/>
      <c r="L237" s="151">
        <f t="shared" si="9"/>
        <v>1.8800000000000014</v>
      </c>
      <c r="M237" s="152">
        <f t="shared" si="7"/>
        <v>0.10019680851063822</v>
      </c>
      <c r="N237" s="153">
        <f t="shared" si="8"/>
        <v>0.4007872340425529</v>
      </c>
    </row>
    <row r="238" spans="1:14" x14ac:dyDescent="0.25">
      <c r="A238" s="19"/>
      <c r="B238" s="16"/>
      <c r="C238" s="17"/>
      <c r="D238" s="18"/>
      <c r="L238" s="151">
        <f t="shared" si="9"/>
        <v>1.8900000000000015</v>
      </c>
      <c r="M238" s="152">
        <f t="shared" si="7"/>
        <v>9.9666666666666584E-2</v>
      </c>
      <c r="N238" s="153">
        <f t="shared" si="8"/>
        <v>0.39866666666666634</v>
      </c>
    </row>
    <row r="239" spans="1:14" x14ac:dyDescent="0.25">
      <c r="A239" s="19"/>
      <c r="B239" s="16"/>
      <c r="C239" s="17"/>
      <c r="D239" s="18"/>
      <c r="L239" s="151">
        <f t="shared" si="9"/>
        <v>1.9000000000000015</v>
      </c>
      <c r="M239" s="152">
        <f t="shared" si="7"/>
        <v>9.9142105263157823E-2</v>
      </c>
      <c r="N239" s="153">
        <f t="shared" si="8"/>
        <v>0.39656842105263129</v>
      </c>
    </row>
    <row r="240" spans="1:14" x14ac:dyDescent="0.25">
      <c r="A240" s="19"/>
      <c r="B240" s="16"/>
      <c r="C240" s="17"/>
      <c r="D240" s="18"/>
      <c r="L240" s="151">
        <f t="shared" si="9"/>
        <v>1.9100000000000015</v>
      </c>
      <c r="M240" s="152">
        <f t="shared" si="7"/>
        <v>9.8623036649214582E-2</v>
      </c>
      <c r="N240" s="153">
        <f t="shared" si="8"/>
        <v>0.39449214659685833</v>
      </c>
    </row>
    <row r="241" spans="1:14" x14ac:dyDescent="0.25">
      <c r="A241" s="19"/>
      <c r="B241" s="16"/>
      <c r="C241" s="17"/>
      <c r="D241" s="18"/>
      <c r="L241" s="151">
        <f t="shared" si="9"/>
        <v>1.9200000000000015</v>
      </c>
      <c r="M241" s="152">
        <f t="shared" ref="M241:M304" si="10">IF(L241&lt;$E$41,$G$41*$H$41*$I$41*(1+(L241/$E$41)*($C$41-1))/(1+(L241/$E$41)^$F$47*($J$45-1)),IF(L241&lt;=$A$41,($G$41*$H$41*$C$41*$I$41)/$J$45,($G$41*$H$41*$C$41*$I$41/$J$45)*($A$41/L241)^$D$41))</f>
        <v>9.8109374999999929E-2</v>
      </c>
      <c r="N241" s="153">
        <f t="shared" ref="N241:N304" si="11">IF(L241=0,$G$41*$H$41*$I$41,IF(L241&lt;$F$41,(L241/$F$41)*($C$41*$G$41*$H$41*$I$41-$G$41*$H$41*$I$41)+$G$41*$H$41*$I$41,IF(L241&lt;=$A$41,$G$41*$H$41*$C$41*$I$41,$G$41*$H$41*$C$41*$I$41*($A$41/L241)^$D$41)))</f>
        <v>0.39243749999999972</v>
      </c>
    </row>
    <row r="242" spans="1:14" x14ac:dyDescent="0.25">
      <c r="A242" s="19"/>
      <c r="B242" s="16"/>
      <c r="C242" s="17"/>
      <c r="D242" s="18"/>
      <c r="L242" s="151">
        <f t="shared" si="9"/>
        <v>1.9300000000000015</v>
      </c>
      <c r="M242" s="152">
        <f t="shared" si="10"/>
        <v>9.7601036269429967E-2</v>
      </c>
      <c r="N242" s="153">
        <f t="shared" si="11"/>
        <v>0.39040414507771987</v>
      </c>
    </row>
    <row r="243" spans="1:14" x14ac:dyDescent="0.25">
      <c r="A243" s="19"/>
      <c r="B243" s="16"/>
      <c r="C243" s="17"/>
      <c r="D243" s="18"/>
      <c r="L243" s="151">
        <f t="shared" ref="L243:L306" si="12">L242+$N$43</f>
        <v>1.9400000000000015</v>
      </c>
      <c r="M243" s="152">
        <f t="shared" si="10"/>
        <v>9.7097938144329821E-2</v>
      </c>
      <c r="N243" s="153">
        <f t="shared" si="11"/>
        <v>0.38839175257731928</v>
      </c>
    </row>
    <row r="244" spans="1:14" x14ac:dyDescent="0.25">
      <c r="A244" s="19"/>
      <c r="B244" s="16"/>
      <c r="C244" s="17"/>
      <c r="D244" s="18"/>
      <c r="L244" s="151">
        <f t="shared" si="12"/>
        <v>1.9500000000000015</v>
      </c>
      <c r="M244" s="152">
        <f t="shared" si="10"/>
        <v>9.6599999999999922E-2</v>
      </c>
      <c r="N244" s="153">
        <f t="shared" si="11"/>
        <v>0.38639999999999969</v>
      </c>
    </row>
    <row r="245" spans="1:14" x14ac:dyDescent="0.25">
      <c r="A245" s="19"/>
      <c r="B245" s="16"/>
      <c r="C245" s="17"/>
      <c r="D245" s="18"/>
      <c r="L245" s="151">
        <f t="shared" si="12"/>
        <v>1.9600000000000015</v>
      </c>
      <c r="M245" s="152">
        <f t="shared" si="10"/>
        <v>9.6107142857142766E-2</v>
      </c>
      <c r="N245" s="153">
        <f t="shared" si="11"/>
        <v>0.38442857142857106</v>
      </c>
    </row>
    <row r="246" spans="1:14" x14ac:dyDescent="0.25">
      <c r="A246" s="19"/>
      <c r="B246" s="16"/>
      <c r="C246" s="17"/>
      <c r="D246" s="18"/>
      <c r="L246" s="151">
        <f t="shared" si="12"/>
        <v>1.9700000000000015</v>
      </c>
      <c r="M246" s="152">
        <f t="shared" si="10"/>
        <v>9.5619289340101443E-2</v>
      </c>
      <c r="N246" s="153">
        <f t="shared" si="11"/>
        <v>0.38247715736040577</v>
      </c>
    </row>
    <row r="247" spans="1:14" x14ac:dyDescent="0.25">
      <c r="A247" s="19"/>
      <c r="B247" s="16"/>
      <c r="C247" s="17"/>
      <c r="D247" s="18"/>
      <c r="L247" s="151">
        <f t="shared" si="12"/>
        <v>1.9800000000000015</v>
      </c>
      <c r="M247" s="152">
        <f t="shared" si="10"/>
        <v>9.5136363636363561E-2</v>
      </c>
      <c r="N247" s="153">
        <f t="shared" si="11"/>
        <v>0.38054545454545424</v>
      </c>
    </row>
    <row r="248" spans="1:14" x14ac:dyDescent="0.25">
      <c r="A248" s="19"/>
      <c r="B248" s="16"/>
      <c r="C248" s="17"/>
      <c r="D248" s="18"/>
      <c r="L248" s="151">
        <f t="shared" si="12"/>
        <v>1.9900000000000015</v>
      </c>
      <c r="M248" s="152">
        <f t="shared" si="10"/>
        <v>9.4658291457286353E-2</v>
      </c>
      <c r="N248" s="153">
        <f t="shared" si="11"/>
        <v>0.37863316582914541</v>
      </c>
    </row>
    <row r="249" spans="1:14" x14ac:dyDescent="0.25">
      <c r="A249" s="19"/>
      <c r="B249" s="16"/>
      <c r="C249" s="17"/>
      <c r="D249" s="18"/>
      <c r="L249" s="151">
        <f t="shared" si="12"/>
        <v>2.0000000000000013</v>
      </c>
      <c r="M249" s="152">
        <f t="shared" si="10"/>
        <v>9.4184999999999935E-2</v>
      </c>
      <c r="N249" s="153">
        <f t="shared" si="11"/>
        <v>0.37673999999999974</v>
      </c>
    </row>
    <row r="250" spans="1:14" x14ac:dyDescent="0.25">
      <c r="A250" s="19"/>
      <c r="B250" s="16"/>
      <c r="C250" s="17"/>
      <c r="D250" s="18"/>
      <c r="L250" s="151">
        <f t="shared" si="12"/>
        <v>2.0100000000000011</v>
      </c>
      <c r="M250" s="152">
        <f t="shared" si="10"/>
        <v>9.3716417910447714E-2</v>
      </c>
      <c r="N250" s="153">
        <f t="shared" si="11"/>
        <v>0.37486567164179085</v>
      </c>
    </row>
    <row r="251" spans="1:14" x14ac:dyDescent="0.25">
      <c r="A251" s="19"/>
      <c r="B251" s="16"/>
      <c r="C251" s="17"/>
      <c r="D251" s="18"/>
      <c r="L251" s="151">
        <f t="shared" si="12"/>
        <v>2.0200000000000009</v>
      </c>
      <c r="M251" s="152">
        <f t="shared" si="10"/>
        <v>9.3252475247524697E-2</v>
      </c>
      <c r="N251" s="153">
        <f t="shared" si="11"/>
        <v>0.37300990099009879</v>
      </c>
    </row>
    <row r="252" spans="1:14" x14ac:dyDescent="0.25">
      <c r="A252" s="19"/>
      <c r="B252" s="16"/>
      <c r="C252" s="17"/>
      <c r="D252" s="18"/>
      <c r="L252" s="151">
        <f t="shared" si="12"/>
        <v>2.0300000000000007</v>
      </c>
      <c r="M252" s="152">
        <f t="shared" si="10"/>
        <v>9.2793103448275821E-2</v>
      </c>
      <c r="N252" s="153">
        <f t="shared" si="11"/>
        <v>0.37117241379310328</v>
      </c>
    </row>
    <row r="253" spans="1:14" x14ac:dyDescent="0.25">
      <c r="A253" s="19"/>
      <c r="B253" s="16"/>
      <c r="C253" s="17"/>
      <c r="D253" s="18"/>
      <c r="L253" s="151">
        <f t="shared" si="12"/>
        <v>2.0400000000000005</v>
      </c>
      <c r="M253" s="152">
        <f t="shared" si="10"/>
        <v>9.2338235294117624E-2</v>
      </c>
      <c r="N253" s="153">
        <f t="shared" si="11"/>
        <v>0.3693529411764705</v>
      </c>
    </row>
    <row r="254" spans="1:14" x14ac:dyDescent="0.25">
      <c r="A254" s="19"/>
      <c r="B254" s="16"/>
      <c r="C254" s="17"/>
      <c r="D254" s="18"/>
      <c r="L254" s="151">
        <f t="shared" si="12"/>
        <v>2.0500000000000003</v>
      </c>
      <c r="M254" s="152">
        <f t="shared" si="10"/>
        <v>9.1887804878048762E-2</v>
      </c>
      <c r="N254" s="153">
        <f t="shared" si="11"/>
        <v>0.36755121951219505</v>
      </c>
    </row>
    <row r="255" spans="1:14" x14ac:dyDescent="0.25">
      <c r="A255" s="19"/>
      <c r="B255" s="16"/>
      <c r="C255" s="17"/>
      <c r="D255" s="18"/>
      <c r="L255" s="151">
        <f t="shared" si="12"/>
        <v>2.06</v>
      </c>
      <c r="M255" s="152">
        <f t="shared" si="10"/>
        <v>9.1441747572815521E-2</v>
      </c>
      <c r="N255" s="153">
        <f t="shared" si="11"/>
        <v>0.36576699029126208</v>
      </c>
    </row>
    <row r="256" spans="1:14" x14ac:dyDescent="0.25">
      <c r="A256" s="19"/>
      <c r="B256" s="16"/>
      <c r="C256" s="17"/>
      <c r="D256" s="18"/>
      <c r="L256" s="151">
        <f t="shared" si="12"/>
        <v>2.0699999999999998</v>
      </c>
      <c r="M256" s="152">
        <f t="shared" si="10"/>
        <v>9.0999999999999998E-2</v>
      </c>
      <c r="N256" s="153">
        <f t="shared" si="11"/>
        <v>0.36399999999999999</v>
      </c>
    </row>
    <row r="257" spans="1:14" x14ac:dyDescent="0.25">
      <c r="A257" s="19"/>
      <c r="B257" s="16"/>
      <c r="C257" s="17"/>
      <c r="D257" s="18"/>
      <c r="L257" s="151">
        <f t="shared" si="12"/>
        <v>2.0799999999999996</v>
      </c>
      <c r="M257" s="152">
        <f t="shared" si="10"/>
        <v>9.0562500000000004E-2</v>
      </c>
      <c r="N257" s="153">
        <f t="shared" si="11"/>
        <v>0.36225000000000002</v>
      </c>
    </row>
    <row r="258" spans="1:14" x14ac:dyDescent="0.25">
      <c r="A258" s="19"/>
      <c r="B258" s="16"/>
      <c r="C258" s="17"/>
      <c r="D258" s="18"/>
      <c r="L258" s="151">
        <f t="shared" si="12"/>
        <v>2.0899999999999994</v>
      </c>
      <c r="M258" s="152">
        <f t="shared" si="10"/>
        <v>9.0129186602870837E-2</v>
      </c>
      <c r="N258" s="153">
        <f t="shared" si="11"/>
        <v>0.36051674641148335</v>
      </c>
    </row>
    <row r="259" spans="1:14" x14ac:dyDescent="0.25">
      <c r="A259" s="19"/>
      <c r="B259" s="16"/>
      <c r="C259" s="17"/>
      <c r="D259" s="18"/>
      <c r="L259" s="151">
        <f t="shared" si="12"/>
        <v>2.0999999999999992</v>
      </c>
      <c r="M259" s="152">
        <f t="shared" si="10"/>
        <v>8.970000000000003E-2</v>
      </c>
      <c r="N259" s="153">
        <f t="shared" si="11"/>
        <v>0.35880000000000012</v>
      </c>
    </row>
    <row r="260" spans="1:14" x14ac:dyDescent="0.25">
      <c r="A260" s="19"/>
      <c r="B260" s="16"/>
      <c r="C260" s="17"/>
      <c r="D260" s="18"/>
      <c r="L260" s="151">
        <f t="shared" si="12"/>
        <v>2.109999999999999</v>
      </c>
      <c r="M260" s="152">
        <f t="shared" si="10"/>
        <v>8.9274881516587717E-2</v>
      </c>
      <c r="N260" s="153">
        <f t="shared" si="11"/>
        <v>0.35709952606635087</v>
      </c>
    </row>
    <row r="261" spans="1:14" x14ac:dyDescent="0.25">
      <c r="A261" s="19"/>
      <c r="B261" s="16"/>
      <c r="C261" s="17"/>
      <c r="D261" s="18"/>
      <c r="L261" s="151">
        <f t="shared" si="12"/>
        <v>2.1199999999999988</v>
      </c>
      <c r="M261" s="152">
        <f t="shared" si="10"/>
        <v>8.8853773584905704E-2</v>
      </c>
      <c r="N261" s="153">
        <f t="shared" si="11"/>
        <v>0.35541509433962282</v>
      </c>
    </row>
    <row r="262" spans="1:14" x14ac:dyDescent="0.25">
      <c r="A262" s="19"/>
      <c r="B262" s="16"/>
      <c r="C262" s="17"/>
      <c r="D262" s="18"/>
      <c r="L262" s="151">
        <f t="shared" si="12"/>
        <v>2.1299999999999986</v>
      </c>
      <c r="M262" s="152">
        <f t="shared" si="10"/>
        <v>8.8436619718309906E-2</v>
      </c>
      <c r="N262" s="153">
        <f t="shared" si="11"/>
        <v>0.35374647887323962</v>
      </c>
    </row>
    <row r="263" spans="1:14" x14ac:dyDescent="0.25">
      <c r="A263" s="19"/>
      <c r="B263" s="16"/>
      <c r="C263" s="17"/>
      <c r="D263" s="18"/>
      <c r="L263" s="151">
        <f t="shared" si="12"/>
        <v>2.1399999999999983</v>
      </c>
      <c r="M263" s="152">
        <f t="shared" si="10"/>
        <v>8.8023364485981373E-2</v>
      </c>
      <c r="N263" s="153">
        <f t="shared" si="11"/>
        <v>0.35209345794392549</v>
      </c>
    </row>
    <row r="264" spans="1:14" x14ac:dyDescent="0.25">
      <c r="A264" s="19"/>
      <c r="B264" s="16"/>
      <c r="C264" s="17"/>
      <c r="D264" s="18"/>
      <c r="L264" s="151">
        <f t="shared" si="12"/>
        <v>2.1499999999999981</v>
      </c>
      <c r="M264" s="152">
        <f t="shared" si="10"/>
        <v>8.7613953488372157E-2</v>
      </c>
      <c r="N264" s="153">
        <f t="shared" si="11"/>
        <v>0.35045581395348863</v>
      </c>
    </row>
    <row r="265" spans="1:14" x14ac:dyDescent="0.25">
      <c r="A265" s="19"/>
      <c r="B265" s="16"/>
      <c r="C265" s="17"/>
      <c r="D265" s="18"/>
      <c r="L265" s="151">
        <f t="shared" si="12"/>
        <v>2.1599999999999979</v>
      </c>
      <c r="M265" s="152">
        <f t="shared" si="10"/>
        <v>8.7208333333333415E-2</v>
      </c>
      <c r="N265" s="153">
        <f t="shared" si="11"/>
        <v>0.34883333333333366</v>
      </c>
    </row>
    <row r="266" spans="1:14" x14ac:dyDescent="0.25">
      <c r="A266" s="19"/>
      <c r="B266" s="16"/>
      <c r="C266" s="17"/>
      <c r="D266" s="18"/>
      <c r="L266" s="151">
        <f t="shared" si="12"/>
        <v>2.1699999999999977</v>
      </c>
      <c r="M266" s="152">
        <f t="shared" si="10"/>
        <v>8.6806451612903318E-2</v>
      </c>
      <c r="N266" s="153">
        <f t="shared" si="11"/>
        <v>0.34722580645161327</v>
      </c>
    </row>
    <row r="267" spans="1:14" x14ac:dyDescent="0.25">
      <c r="A267" s="19"/>
      <c r="B267" s="16"/>
      <c r="C267" s="17"/>
      <c r="D267" s="18"/>
      <c r="L267" s="151">
        <f t="shared" si="12"/>
        <v>2.1799999999999975</v>
      </c>
      <c r="M267" s="152">
        <f t="shared" si="10"/>
        <v>8.6408256880734044E-2</v>
      </c>
      <c r="N267" s="153">
        <f t="shared" si="11"/>
        <v>0.34563302752293618</v>
      </c>
    </row>
    <row r="268" spans="1:14" x14ac:dyDescent="0.25">
      <c r="A268" s="19"/>
      <c r="B268" s="16"/>
      <c r="C268" s="17"/>
      <c r="D268" s="18"/>
      <c r="L268" s="151">
        <f t="shared" si="12"/>
        <v>2.1899999999999973</v>
      </c>
      <c r="M268" s="152">
        <f t="shared" si="10"/>
        <v>8.6013698630137095E-2</v>
      </c>
      <c r="N268" s="153">
        <f t="shared" si="11"/>
        <v>0.34405479452054838</v>
      </c>
    </row>
    <row r="269" spans="1:14" x14ac:dyDescent="0.25">
      <c r="A269" s="19"/>
      <c r="B269" s="16"/>
      <c r="C269" s="17"/>
      <c r="D269" s="18"/>
      <c r="L269" s="151">
        <f t="shared" si="12"/>
        <v>2.1999999999999971</v>
      </c>
      <c r="M269" s="152">
        <f t="shared" si="10"/>
        <v>8.5622727272727378E-2</v>
      </c>
      <c r="N269" s="153">
        <f t="shared" si="11"/>
        <v>0.34249090909090951</v>
      </c>
    </row>
    <row r="270" spans="1:14" x14ac:dyDescent="0.25">
      <c r="A270" s="19"/>
      <c r="B270" s="16"/>
      <c r="C270" s="17"/>
      <c r="D270" s="18"/>
      <c r="L270" s="151">
        <f t="shared" si="12"/>
        <v>2.2099999999999969</v>
      </c>
      <c r="M270" s="152">
        <f t="shared" si="10"/>
        <v>8.5235294117647173E-2</v>
      </c>
      <c r="N270" s="153">
        <f t="shared" si="11"/>
        <v>0.34094117647058869</v>
      </c>
    </row>
    <row r="271" spans="1:14" x14ac:dyDescent="0.25">
      <c r="A271" s="19"/>
      <c r="B271" s="16"/>
      <c r="C271" s="17"/>
      <c r="D271" s="18"/>
      <c r="L271" s="151">
        <f t="shared" si="12"/>
        <v>2.2199999999999966</v>
      </c>
      <c r="M271" s="152">
        <f t="shared" si="10"/>
        <v>8.4851351351351467E-2</v>
      </c>
      <c r="N271" s="153">
        <f t="shared" si="11"/>
        <v>0.33940540540540587</v>
      </c>
    </row>
    <row r="272" spans="1:14" x14ac:dyDescent="0.25">
      <c r="A272" s="19"/>
      <c r="B272" s="16"/>
      <c r="C272" s="17"/>
      <c r="D272" s="18"/>
      <c r="L272" s="151">
        <f t="shared" si="12"/>
        <v>2.2299999999999964</v>
      </c>
      <c r="M272" s="152">
        <f t="shared" si="10"/>
        <v>8.4470852017937345E-2</v>
      </c>
      <c r="N272" s="153">
        <f t="shared" si="11"/>
        <v>0.33788340807174938</v>
      </c>
    </row>
    <row r="273" spans="1:14" x14ac:dyDescent="0.25">
      <c r="A273" s="19"/>
      <c r="B273" s="16"/>
      <c r="C273" s="17"/>
      <c r="D273" s="18"/>
      <c r="L273" s="151">
        <f t="shared" si="12"/>
        <v>2.2399999999999962</v>
      </c>
      <c r="M273" s="152">
        <f t="shared" si="10"/>
        <v>8.4093750000000134E-2</v>
      </c>
      <c r="N273" s="153">
        <f t="shared" si="11"/>
        <v>0.33637500000000053</v>
      </c>
    </row>
    <row r="274" spans="1:14" x14ac:dyDescent="0.25">
      <c r="A274" s="19"/>
      <c r="B274" s="16"/>
      <c r="C274" s="17"/>
      <c r="D274" s="18"/>
      <c r="L274" s="151">
        <f t="shared" si="12"/>
        <v>2.249999999999996</v>
      </c>
      <c r="M274" s="152">
        <f t="shared" si="10"/>
        <v>8.3720000000000155E-2</v>
      </c>
      <c r="N274" s="153">
        <f t="shared" si="11"/>
        <v>0.33488000000000062</v>
      </c>
    </row>
    <row r="275" spans="1:14" x14ac:dyDescent="0.25">
      <c r="A275" s="19"/>
      <c r="B275" s="16"/>
      <c r="C275" s="17"/>
      <c r="D275" s="18"/>
      <c r="L275" s="151">
        <f t="shared" si="12"/>
        <v>2.2599999999999958</v>
      </c>
      <c r="M275" s="152">
        <f t="shared" si="10"/>
        <v>8.3349557522124043E-2</v>
      </c>
      <c r="N275" s="153">
        <f t="shared" si="11"/>
        <v>0.33339823008849617</v>
      </c>
    </row>
    <row r="276" spans="1:14" x14ac:dyDescent="0.25">
      <c r="A276" s="19"/>
      <c r="B276" s="16"/>
      <c r="C276" s="17"/>
      <c r="D276" s="18"/>
      <c r="L276" s="151">
        <f t="shared" si="12"/>
        <v>2.2699999999999956</v>
      </c>
      <c r="M276" s="152">
        <f t="shared" si="10"/>
        <v>8.2982378854625699E-2</v>
      </c>
      <c r="N276" s="153">
        <f t="shared" si="11"/>
        <v>0.3319295154185028</v>
      </c>
    </row>
    <row r="277" spans="1:14" x14ac:dyDescent="0.25">
      <c r="A277" s="19"/>
      <c r="B277" s="16"/>
      <c r="C277" s="17"/>
      <c r="D277" s="18"/>
      <c r="L277" s="151">
        <f t="shared" si="12"/>
        <v>2.2799999999999954</v>
      </c>
      <c r="M277" s="152">
        <f t="shared" si="10"/>
        <v>8.2618421052631744E-2</v>
      </c>
      <c r="N277" s="153">
        <f t="shared" si="11"/>
        <v>0.33047368421052697</v>
      </c>
    </row>
    <row r="278" spans="1:14" x14ac:dyDescent="0.25">
      <c r="A278" s="19"/>
      <c r="B278" s="16"/>
      <c r="C278" s="17"/>
      <c r="D278" s="18"/>
      <c r="L278" s="151">
        <f t="shared" si="12"/>
        <v>2.2899999999999952</v>
      </c>
      <c r="M278" s="152">
        <f t="shared" si="10"/>
        <v>8.2257641921397548E-2</v>
      </c>
      <c r="N278" s="153">
        <f t="shared" si="11"/>
        <v>0.32903056768559019</v>
      </c>
    </row>
    <row r="279" spans="1:14" x14ac:dyDescent="0.25">
      <c r="A279" s="19"/>
      <c r="B279" s="16"/>
      <c r="C279" s="17"/>
      <c r="D279" s="18"/>
      <c r="L279" s="151">
        <f t="shared" si="12"/>
        <v>2.2999999999999949</v>
      </c>
      <c r="M279" s="152">
        <f t="shared" si="10"/>
        <v>8.1900000000000167E-2</v>
      </c>
      <c r="N279" s="153">
        <f t="shared" si="11"/>
        <v>0.32760000000000067</v>
      </c>
    </row>
    <row r="280" spans="1:14" x14ac:dyDescent="0.25">
      <c r="A280" s="19"/>
      <c r="B280" s="16"/>
      <c r="C280" s="17"/>
      <c r="D280" s="18"/>
      <c r="L280" s="151">
        <f t="shared" si="12"/>
        <v>2.3099999999999947</v>
      </c>
      <c r="M280" s="152">
        <f t="shared" si="10"/>
        <v>8.1545454545454726E-2</v>
      </c>
      <c r="N280" s="153">
        <f t="shared" si="11"/>
        <v>0.32618181818181891</v>
      </c>
    </row>
    <row r="281" spans="1:14" x14ac:dyDescent="0.25">
      <c r="A281" s="19"/>
      <c r="B281" s="16"/>
      <c r="C281" s="17"/>
      <c r="D281" s="18"/>
      <c r="L281" s="151">
        <f t="shared" si="12"/>
        <v>2.3199999999999945</v>
      </c>
      <c r="M281" s="152">
        <f t="shared" si="10"/>
        <v>8.1193965517241576E-2</v>
      </c>
      <c r="N281" s="153">
        <f t="shared" si="11"/>
        <v>0.3247758620689663</v>
      </c>
    </row>
    <row r="282" spans="1:14" x14ac:dyDescent="0.25">
      <c r="A282" s="19"/>
      <c r="B282" s="16"/>
      <c r="C282" s="17"/>
      <c r="D282" s="18"/>
      <c r="L282" s="151">
        <f t="shared" si="12"/>
        <v>2.3299999999999943</v>
      </c>
      <c r="M282" s="152">
        <f t="shared" si="10"/>
        <v>8.084549356223196E-2</v>
      </c>
      <c r="N282" s="153">
        <f t="shared" si="11"/>
        <v>0.32338197424892784</v>
      </c>
    </row>
    <row r="283" spans="1:14" x14ac:dyDescent="0.25">
      <c r="A283" s="19"/>
      <c r="B283" s="16"/>
      <c r="C283" s="17"/>
      <c r="D283" s="18"/>
      <c r="L283" s="151">
        <f t="shared" si="12"/>
        <v>2.3399999999999941</v>
      </c>
      <c r="M283" s="152">
        <f t="shared" si="10"/>
        <v>8.0500000000000196E-2</v>
      </c>
      <c r="N283" s="153">
        <f t="shared" si="11"/>
        <v>0.32200000000000079</v>
      </c>
    </row>
    <row r="284" spans="1:14" x14ac:dyDescent="0.25">
      <c r="A284" s="19"/>
      <c r="B284" s="16"/>
      <c r="C284" s="17"/>
      <c r="D284" s="18"/>
      <c r="L284" s="151">
        <f t="shared" si="12"/>
        <v>2.3499999999999939</v>
      </c>
      <c r="M284" s="152">
        <f t="shared" si="10"/>
        <v>8.0157446808510849E-2</v>
      </c>
      <c r="N284" s="153">
        <f t="shared" si="11"/>
        <v>0.3206297872340434</v>
      </c>
    </row>
    <row r="285" spans="1:14" x14ac:dyDescent="0.25">
      <c r="A285" s="19"/>
      <c r="B285" s="16"/>
      <c r="C285" s="17"/>
      <c r="D285" s="18"/>
      <c r="L285" s="151">
        <f t="shared" si="12"/>
        <v>2.3599999999999937</v>
      </c>
      <c r="M285" s="152">
        <f t="shared" si="10"/>
        <v>7.9817796610169703E-2</v>
      </c>
      <c r="N285" s="153">
        <f t="shared" si="11"/>
        <v>0.31927118644067881</v>
      </c>
    </row>
    <row r="286" spans="1:14" x14ac:dyDescent="0.25">
      <c r="A286" s="19"/>
      <c r="B286" s="16"/>
      <c r="C286" s="17"/>
      <c r="D286" s="18"/>
      <c r="L286" s="151">
        <f t="shared" si="12"/>
        <v>2.3699999999999934</v>
      </c>
      <c r="M286" s="152">
        <f t="shared" si="10"/>
        <v>7.9481012658228059E-2</v>
      </c>
      <c r="N286" s="153">
        <f t="shared" si="11"/>
        <v>0.31792405063291224</v>
      </c>
    </row>
    <row r="287" spans="1:14" x14ac:dyDescent="0.25">
      <c r="A287" s="19"/>
      <c r="B287" s="16"/>
      <c r="C287" s="17"/>
      <c r="D287" s="18"/>
      <c r="L287" s="151">
        <f t="shared" si="12"/>
        <v>2.3799999999999932</v>
      </c>
      <c r="M287" s="152">
        <f t="shared" si="10"/>
        <v>7.914705882352964E-2</v>
      </c>
      <c r="N287" s="153">
        <f t="shared" si="11"/>
        <v>0.31658823529411856</v>
      </c>
    </row>
    <row r="288" spans="1:14" x14ac:dyDescent="0.25">
      <c r="A288" s="19"/>
      <c r="B288" s="16"/>
      <c r="C288" s="17"/>
      <c r="D288" s="18"/>
      <c r="L288" s="151">
        <f t="shared" si="12"/>
        <v>2.389999999999993</v>
      </c>
      <c r="M288" s="152">
        <f t="shared" si="10"/>
        <v>7.8815899581590174E-2</v>
      </c>
      <c r="N288" s="153">
        <f t="shared" si="11"/>
        <v>0.31526359832636069</v>
      </c>
    </row>
    <row r="289" spans="1:14" x14ac:dyDescent="0.25">
      <c r="A289" s="19"/>
      <c r="B289" s="16"/>
      <c r="C289" s="17"/>
      <c r="D289" s="18"/>
      <c r="L289" s="151">
        <f t="shared" si="12"/>
        <v>2.3999999999999928</v>
      </c>
      <c r="M289" s="152">
        <f t="shared" si="10"/>
        <v>7.8487500000000238E-2</v>
      </c>
      <c r="N289" s="153">
        <f t="shared" si="11"/>
        <v>0.31395000000000095</v>
      </c>
    </row>
    <row r="290" spans="1:14" x14ac:dyDescent="0.25">
      <c r="A290" s="19"/>
      <c r="B290" s="16"/>
      <c r="C290" s="17"/>
      <c r="D290" s="18"/>
      <c r="L290" s="151">
        <f t="shared" si="12"/>
        <v>2.4099999999999926</v>
      </c>
      <c r="M290" s="152">
        <f t="shared" si="10"/>
        <v>7.8161825726141304E-2</v>
      </c>
      <c r="N290" s="153">
        <f t="shared" si="11"/>
        <v>0.31264730290456522</v>
      </c>
    </row>
    <row r="291" spans="1:14" x14ac:dyDescent="0.25">
      <c r="A291" s="19"/>
      <c r="B291" s="16"/>
      <c r="C291" s="17"/>
      <c r="D291" s="18"/>
      <c r="L291" s="151">
        <f t="shared" si="12"/>
        <v>2.4199999999999924</v>
      </c>
      <c r="M291" s="152">
        <f t="shared" si="10"/>
        <v>7.7838842975206851E-2</v>
      </c>
      <c r="N291" s="153">
        <f t="shared" si="11"/>
        <v>0.3113553719008274</v>
      </c>
    </row>
    <row r="292" spans="1:14" x14ac:dyDescent="0.25">
      <c r="A292" s="19"/>
      <c r="B292" s="16"/>
      <c r="C292" s="17"/>
      <c r="D292" s="18"/>
      <c r="L292" s="151">
        <f t="shared" si="12"/>
        <v>2.4299999999999922</v>
      </c>
      <c r="M292" s="152">
        <f t="shared" si="10"/>
        <v>7.7518518518518764E-2</v>
      </c>
      <c r="N292" s="153">
        <f t="shared" si="11"/>
        <v>0.31007407407407506</v>
      </c>
    </row>
    <row r="293" spans="1:14" x14ac:dyDescent="0.25">
      <c r="A293" s="19"/>
      <c r="B293" s="16"/>
      <c r="C293" s="17"/>
      <c r="D293" s="18"/>
      <c r="L293" s="151">
        <f t="shared" si="12"/>
        <v>2.439999999999992</v>
      </c>
      <c r="M293" s="152">
        <f t="shared" si="10"/>
        <v>7.7200819672131396E-2</v>
      </c>
      <c r="N293" s="153">
        <f t="shared" si="11"/>
        <v>0.30880327868852558</v>
      </c>
    </row>
    <row r="294" spans="1:14" x14ac:dyDescent="0.25">
      <c r="A294" s="19"/>
      <c r="B294" s="16"/>
      <c r="C294" s="17"/>
      <c r="D294" s="18"/>
      <c r="L294" s="151">
        <f t="shared" si="12"/>
        <v>2.4499999999999917</v>
      </c>
      <c r="M294" s="152">
        <f t="shared" si="10"/>
        <v>7.6885714285714543E-2</v>
      </c>
      <c r="N294" s="153">
        <f t="shared" si="11"/>
        <v>0.30754285714285817</v>
      </c>
    </row>
    <row r="295" spans="1:14" x14ac:dyDescent="0.25">
      <c r="A295" s="19"/>
      <c r="B295" s="16"/>
      <c r="C295" s="17"/>
      <c r="D295" s="18"/>
      <c r="L295" s="151">
        <f t="shared" si="12"/>
        <v>2.4599999999999915</v>
      </c>
      <c r="M295" s="152">
        <f t="shared" si="10"/>
        <v>7.6573170731707565E-2</v>
      </c>
      <c r="N295" s="153">
        <f t="shared" si="11"/>
        <v>0.30629268292683026</v>
      </c>
    </row>
    <row r="296" spans="1:14" x14ac:dyDescent="0.25">
      <c r="A296" s="19"/>
      <c r="B296" s="16"/>
      <c r="C296" s="17"/>
      <c r="D296" s="18"/>
      <c r="L296" s="151">
        <f t="shared" si="12"/>
        <v>2.4699999999999913</v>
      </c>
      <c r="M296" s="152">
        <f t="shared" si="10"/>
        <v>7.6263157894737102E-2</v>
      </c>
      <c r="N296" s="153">
        <f t="shared" si="11"/>
        <v>0.30505263157894841</v>
      </c>
    </row>
    <row r="297" spans="1:14" x14ac:dyDescent="0.25">
      <c r="A297" s="19"/>
      <c r="B297" s="16"/>
      <c r="C297" s="17"/>
      <c r="D297" s="18"/>
      <c r="L297" s="151">
        <f t="shared" si="12"/>
        <v>2.4799999999999911</v>
      </c>
      <c r="M297" s="152">
        <f t="shared" si="10"/>
        <v>7.595564516129058E-2</v>
      </c>
      <c r="N297" s="153">
        <f t="shared" si="11"/>
        <v>0.30382258064516232</v>
      </c>
    </row>
    <row r="298" spans="1:14" x14ac:dyDescent="0.25">
      <c r="A298" s="19"/>
      <c r="B298" s="16"/>
      <c r="C298" s="17"/>
      <c r="D298" s="18"/>
      <c r="L298" s="151">
        <f t="shared" si="12"/>
        <v>2.4899999999999909</v>
      </c>
      <c r="M298" s="152">
        <f t="shared" si="10"/>
        <v>7.565060240963882E-2</v>
      </c>
      <c r="N298" s="153">
        <f t="shared" si="11"/>
        <v>0.30260240963855528</v>
      </c>
    </row>
    <row r="299" spans="1:14" x14ac:dyDescent="0.25">
      <c r="A299" s="19"/>
      <c r="B299" s="16"/>
      <c r="C299" s="17"/>
      <c r="D299" s="18"/>
      <c r="L299" s="151">
        <f t="shared" si="12"/>
        <v>2.4999999999999907</v>
      </c>
      <c r="M299" s="152">
        <f t="shared" si="10"/>
        <v>7.5348000000000276E-2</v>
      </c>
      <c r="N299" s="153">
        <f t="shared" si="11"/>
        <v>0.3013920000000011</v>
      </c>
    </row>
    <row r="300" spans="1:14" x14ac:dyDescent="0.25">
      <c r="A300" s="19"/>
      <c r="B300" s="16"/>
      <c r="C300" s="17"/>
      <c r="D300" s="18"/>
      <c r="L300" s="151">
        <f t="shared" si="12"/>
        <v>2.5099999999999905</v>
      </c>
      <c r="M300" s="152">
        <f t="shared" si="10"/>
        <v>7.5047808764940521E-2</v>
      </c>
      <c r="N300" s="153">
        <f t="shared" si="11"/>
        <v>0.30019123505976208</v>
      </c>
    </row>
    <row r="301" spans="1:14" x14ac:dyDescent="0.25">
      <c r="A301" s="19"/>
      <c r="B301" s="16"/>
      <c r="C301" s="17"/>
      <c r="D301" s="18"/>
      <c r="L301" s="151">
        <f t="shared" si="12"/>
        <v>2.5199999999999902</v>
      </c>
      <c r="M301" s="152">
        <f t="shared" si="10"/>
        <v>7.4750000000000288E-2</v>
      </c>
      <c r="N301" s="153">
        <f t="shared" si="11"/>
        <v>0.29900000000000115</v>
      </c>
    </row>
    <row r="302" spans="1:14" x14ac:dyDescent="0.25">
      <c r="A302" s="19"/>
      <c r="B302" s="16"/>
      <c r="C302" s="17"/>
      <c r="D302" s="18"/>
      <c r="L302" s="151">
        <f t="shared" si="12"/>
        <v>2.52999999999999</v>
      </c>
      <c r="M302" s="152">
        <f t="shared" si="10"/>
        <v>7.4454545454545745E-2</v>
      </c>
      <c r="N302" s="153">
        <f t="shared" si="11"/>
        <v>0.29781818181818298</v>
      </c>
    </row>
    <row r="303" spans="1:14" x14ac:dyDescent="0.25">
      <c r="A303" s="19"/>
      <c r="B303" s="16"/>
      <c r="C303" s="17"/>
      <c r="D303" s="18"/>
      <c r="L303" s="151">
        <f t="shared" si="12"/>
        <v>2.5399999999999898</v>
      </c>
      <c r="M303" s="152">
        <f t="shared" si="10"/>
        <v>7.4161417322834933E-2</v>
      </c>
      <c r="N303" s="153">
        <f t="shared" si="11"/>
        <v>0.29664566929133973</v>
      </c>
    </row>
    <row r="304" spans="1:14" x14ac:dyDescent="0.25">
      <c r="A304" s="19"/>
      <c r="B304" s="16"/>
      <c r="C304" s="17"/>
      <c r="D304" s="18"/>
      <c r="L304" s="151">
        <f t="shared" si="12"/>
        <v>2.5499999999999896</v>
      </c>
      <c r="M304" s="152">
        <f t="shared" si="10"/>
        <v>7.387058823529441E-2</v>
      </c>
      <c r="N304" s="153">
        <f t="shared" si="11"/>
        <v>0.29548235294117764</v>
      </c>
    </row>
    <row r="305" spans="1:14" x14ac:dyDescent="0.25">
      <c r="A305" s="19"/>
      <c r="B305" s="16"/>
      <c r="C305" s="17"/>
      <c r="D305" s="18"/>
      <c r="L305" s="151">
        <f t="shared" si="12"/>
        <v>2.5599999999999894</v>
      </c>
      <c r="M305" s="152">
        <f t="shared" ref="M305:M349" si="13">IF(L305&lt;$E$41,$G$41*$H$41*$I$41*(1+(L305/$E$41)*($C$41-1))/(1+(L305/$E$41)^$F$47*($J$45-1)),IF(L305&lt;=$A$41,($G$41*$H$41*$C$41*$I$41)/$J$45,($G$41*$H$41*$C$41*$I$41/$J$45)*($A$41/L305)^$D$41))</f>
        <v>7.3582031250000304E-2</v>
      </c>
      <c r="N305" s="153">
        <f t="shared" ref="N305:N349" si="14">IF(L305=0,$G$41*$H$41*$I$41,IF(L305&lt;$F$41,(L305/$F$41)*($C$41*$G$41*$H$41*$I$41-$G$41*$H$41*$I$41)+$G$41*$H$41*$I$41,IF(L305&lt;=$A$41,$G$41*$H$41*$C$41*$I$41,$G$41*$H$41*$C$41*$I$41*($A$41/L305)^$D$41)))</f>
        <v>0.29432812500000122</v>
      </c>
    </row>
    <row r="306" spans="1:14" x14ac:dyDescent="0.25">
      <c r="A306" s="19"/>
      <c r="B306" s="16"/>
      <c r="C306" s="17"/>
      <c r="D306" s="18"/>
      <c r="L306" s="151">
        <f t="shared" si="12"/>
        <v>2.5699999999999892</v>
      </c>
      <c r="M306" s="152">
        <f t="shared" si="13"/>
        <v>7.3295719844358287E-2</v>
      </c>
      <c r="N306" s="153">
        <f t="shared" si="14"/>
        <v>0.29318287937743315</v>
      </c>
    </row>
    <row r="307" spans="1:14" x14ac:dyDescent="0.25">
      <c r="A307" s="19"/>
      <c r="B307" s="16"/>
      <c r="C307" s="17"/>
      <c r="D307" s="18"/>
      <c r="L307" s="151">
        <f t="shared" ref="L307:L349" si="15">L306+$N$43</f>
        <v>2.579999999999989</v>
      </c>
      <c r="M307" s="152">
        <f t="shared" si="13"/>
        <v>7.3011627906977059E-2</v>
      </c>
      <c r="N307" s="153">
        <f t="shared" si="14"/>
        <v>0.29204651162790823</v>
      </c>
    </row>
    <row r="308" spans="1:14" x14ac:dyDescent="0.25">
      <c r="A308" s="19"/>
      <c r="B308" s="16"/>
      <c r="C308" s="17"/>
      <c r="D308" s="18"/>
      <c r="L308" s="151">
        <f t="shared" si="15"/>
        <v>2.5899999999999888</v>
      </c>
      <c r="M308" s="152">
        <f t="shared" si="13"/>
        <v>7.2729729729730047E-2</v>
      </c>
      <c r="N308" s="153">
        <f t="shared" si="14"/>
        <v>0.29091891891892019</v>
      </c>
    </row>
    <row r="309" spans="1:14" x14ac:dyDescent="0.25">
      <c r="A309" s="19"/>
      <c r="B309" s="16"/>
      <c r="C309" s="17"/>
      <c r="D309" s="18"/>
      <c r="L309" s="151">
        <f t="shared" si="15"/>
        <v>2.5999999999999885</v>
      </c>
      <c r="M309" s="152">
        <f t="shared" si="13"/>
        <v>7.2450000000000306E-2</v>
      </c>
      <c r="N309" s="153">
        <f t="shared" si="14"/>
        <v>0.28980000000000122</v>
      </c>
    </row>
    <row r="310" spans="1:14" x14ac:dyDescent="0.25">
      <c r="A310" s="19"/>
      <c r="B310" s="16"/>
      <c r="C310" s="17"/>
      <c r="D310" s="18"/>
      <c r="L310" s="151">
        <f t="shared" si="15"/>
        <v>2.6099999999999883</v>
      </c>
      <c r="M310" s="152">
        <f t="shared" si="13"/>
        <v>7.2172413793103782E-2</v>
      </c>
      <c r="N310" s="153">
        <f t="shared" si="14"/>
        <v>0.28868965517241513</v>
      </c>
    </row>
    <row r="311" spans="1:14" x14ac:dyDescent="0.25">
      <c r="L311" s="151">
        <f t="shared" si="15"/>
        <v>2.6199999999999881</v>
      </c>
      <c r="M311" s="152">
        <f t="shared" si="13"/>
        <v>7.1896946564885822E-2</v>
      </c>
      <c r="N311" s="153">
        <f t="shared" si="14"/>
        <v>0.28758778625954329</v>
      </c>
    </row>
    <row r="312" spans="1:14" x14ac:dyDescent="0.25">
      <c r="L312" s="151">
        <f t="shared" si="15"/>
        <v>2.6299999999999879</v>
      </c>
      <c r="M312" s="152">
        <f t="shared" si="13"/>
        <v>7.1623574144487029E-2</v>
      </c>
      <c r="N312" s="153">
        <f t="shared" si="14"/>
        <v>0.28649429657794812</v>
      </c>
    </row>
    <row r="313" spans="1:14" x14ac:dyDescent="0.25">
      <c r="L313" s="151">
        <f t="shared" si="15"/>
        <v>2.6399999999999877</v>
      </c>
      <c r="M313" s="152">
        <f t="shared" si="13"/>
        <v>7.1352272727273056E-2</v>
      </c>
      <c r="N313" s="153">
        <f t="shared" si="14"/>
        <v>0.28540909090909222</v>
      </c>
    </row>
    <row r="314" spans="1:14" x14ac:dyDescent="0.25">
      <c r="L314" s="151">
        <f t="shared" si="15"/>
        <v>2.6499999999999875</v>
      </c>
      <c r="M314" s="152">
        <f t="shared" si="13"/>
        <v>7.1083018867924855E-2</v>
      </c>
      <c r="N314" s="153">
        <f t="shared" si="14"/>
        <v>0.28433207547169942</v>
      </c>
    </row>
    <row r="315" spans="1:14" x14ac:dyDescent="0.25">
      <c r="L315" s="151">
        <f t="shared" si="15"/>
        <v>2.6599999999999873</v>
      </c>
      <c r="M315" s="152">
        <f t="shared" si="13"/>
        <v>7.0815789473684554E-2</v>
      </c>
      <c r="N315" s="153">
        <f t="shared" si="14"/>
        <v>0.28326315789473822</v>
      </c>
    </row>
    <row r="316" spans="1:14" x14ac:dyDescent="0.25">
      <c r="L316" s="151">
        <f t="shared" si="15"/>
        <v>2.6699999999999871</v>
      </c>
      <c r="M316" s="152">
        <f t="shared" si="13"/>
        <v>7.0550561797753153E-2</v>
      </c>
      <c r="N316" s="153">
        <f t="shared" si="14"/>
        <v>0.28220224719101261</v>
      </c>
    </row>
    <row r="317" spans="1:14" x14ac:dyDescent="0.25">
      <c r="L317" s="151">
        <f t="shared" si="15"/>
        <v>2.6799999999999868</v>
      </c>
      <c r="M317" s="152">
        <f t="shared" si="13"/>
        <v>7.028731343283616E-2</v>
      </c>
      <c r="N317" s="153">
        <f t="shared" si="14"/>
        <v>0.28114925373134464</v>
      </c>
    </row>
    <row r="318" spans="1:14" x14ac:dyDescent="0.25">
      <c r="L318" s="151">
        <f t="shared" si="15"/>
        <v>2.6899999999999866</v>
      </c>
      <c r="M318" s="152">
        <f t="shared" si="13"/>
        <v>7.0026022304833055E-2</v>
      </c>
      <c r="N318" s="153">
        <f t="shared" si="14"/>
        <v>0.28010408921933222</v>
      </c>
    </row>
    <row r="319" spans="1:14" x14ac:dyDescent="0.25">
      <c r="L319" s="151">
        <f t="shared" si="15"/>
        <v>2.6999999999999864</v>
      </c>
      <c r="M319" s="152">
        <f t="shared" si="13"/>
        <v>6.9766666666667004E-2</v>
      </c>
      <c r="N319" s="153">
        <f t="shared" si="14"/>
        <v>0.27906666666666802</v>
      </c>
    </row>
    <row r="320" spans="1:14" x14ac:dyDescent="0.25">
      <c r="L320" s="151">
        <f t="shared" si="15"/>
        <v>2.7099999999999862</v>
      </c>
      <c r="M320" s="152">
        <f t="shared" si="13"/>
        <v>6.950922509225127E-2</v>
      </c>
      <c r="N320" s="153">
        <f t="shared" si="14"/>
        <v>0.27803690036900508</v>
      </c>
    </row>
    <row r="321" spans="12:14" x14ac:dyDescent="0.25">
      <c r="L321" s="151">
        <f t="shared" si="15"/>
        <v>2.719999999999986</v>
      </c>
      <c r="M321" s="152">
        <f t="shared" si="13"/>
        <v>6.9253676470588582E-2</v>
      </c>
      <c r="N321" s="153">
        <f t="shared" si="14"/>
        <v>0.27701470588235433</v>
      </c>
    </row>
    <row r="322" spans="12:14" x14ac:dyDescent="0.25">
      <c r="L322" s="151">
        <f t="shared" si="15"/>
        <v>2.7299999999999858</v>
      </c>
      <c r="M322" s="152">
        <f t="shared" si="13"/>
        <v>6.9000000000000353E-2</v>
      </c>
      <c r="N322" s="153">
        <f t="shared" si="14"/>
        <v>0.27600000000000141</v>
      </c>
    </row>
    <row r="323" spans="12:14" x14ac:dyDescent="0.25">
      <c r="L323" s="151">
        <f t="shared" si="15"/>
        <v>2.7399999999999856</v>
      </c>
      <c r="M323" s="152">
        <f t="shared" si="13"/>
        <v>6.8748175182482121E-2</v>
      </c>
      <c r="N323" s="153">
        <f t="shared" si="14"/>
        <v>0.27499270072992849</v>
      </c>
    </row>
    <row r="324" spans="12:14" x14ac:dyDescent="0.25">
      <c r="L324" s="151">
        <f t="shared" si="15"/>
        <v>2.7499999999999853</v>
      </c>
      <c r="M324" s="152">
        <f t="shared" si="13"/>
        <v>6.849818181818218E-2</v>
      </c>
      <c r="N324" s="153">
        <f t="shared" si="14"/>
        <v>0.27399272727272872</v>
      </c>
    </row>
    <row r="325" spans="12:14" x14ac:dyDescent="0.25">
      <c r="L325" s="151">
        <f t="shared" si="15"/>
        <v>2.7599999999999851</v>
      </c>
      <c r="M325" s="152">
        <f t="shared" si="13"/>
        <v>6.8250000000000366E-2</v>
      </c>
      <c r="N325" s="153">
        <f t="shared" si="14"/>
        <v>0.27300000000000146</v>
      </c>
    </row>
    <row r="326" spans="12:14" x14ac:dyDescent="0.25">
      <c r="L326" s="151">
        <f t="shared" si="15"/>
        <v>2.7699999999999849</v>
      </c>
      <c r="M326" s="152">
        <f t="shared" si="13"/>
        <v>6.8003610108303622E-2</v>
      </c>
      <c r="N326" s="153">
        <f t="shared" si="14"/>
        <v>0.27201444043321449</v>
      </c>
    </row>
    <row r="327" spans="12:14" x14ac:dyDescent="0.25">
      <c r="L327" s="151">
        <f t="shared" si="15"/>
        <v>2.7799999999999847</v>
      </c>
      <c r="M327" s="152">
        <f t="shared" si="13"/>
        <v>6.7758992805755772E-2</v>
      </c>
      <c r="N327" s="153">
        <f t="shared" si="14"/>
        <v>0.27103597122302309</v>
      </c>
    </row>
    <row r="328" spans="12:14" x14ac:dyDescent="0.25">
      <c r="L328" s="151">
        <f t="shared" si="15"/>
        <v>2.7899999999999845</v>
      </c>
      <c r="M328" s="152">
        <f t="shared" si="13"/>
        <v>6.751612903225844E-2</v>
      </c>
      <c r="N328" s="153">
        <f t="shared" si="14"/>
        <v>0.27006451612903376</v>
      </c>
    </row>
    <row r="329" spans="12:14" x14ac:dyDescent="0.25">
      <c r="L329" s="151">
        <f t="shared" si="15"/>
        <v>2.7999999999999843</v>
      </c>
      <c r="M329" s="152">
        <f t="shared" si="13"/>
        <v>6.7275000000000376E-2</v>
      </c>
      <c r="N329" s="153">
        <f t="shared" si="14"/>
        <v>0.2691000000000015</v>
      </c>
    </row>
    <row r="330" spans="12:14" x14ac:dyDescent="0.25">
      <c r="L330" s="151">
        <f t="shared" si="15"/>
        <v>2.8099999999999841</v>
      </c>
      <c r="M330" s="152">
        <f t="shared" si="13"/>
        <v>6.703558718861248E-2</v>
      </c>
      <c r="N330" s="153">
        <f t="shared" si="14"/>
        <v>0.26814234875444992</v>
      </c>
    </row>
    <row r="331" spans="12:14" x14ac:dyDescent="0.25">
      <c r="L331" s="151">
        <f t="shared" si="15"/>
        <v>2.8199999999999839</v>
      </c>
      <c r="M331" s="152">
        <f t="shared" si="13"/>
        <v>6.6797872340425918E-2</v>
      </c>
      <c r="N331" s="153">
        <f t="shared" si="14"/>
        <v>0.26719148936170367</v>
      </c>
    </row>
    <row r="332" spans="12:14" x14ac:dyDescent="0.25">
      <c r="L332" s="151">
        <f t="shared" si="15"/>
        <v>2.8299999999999836</v>
      </c>
      <c r="M332" s="152">
        <f t="shared" si="13"/>
        <v>6.6561837455830775E-2</v>
      </c>
      <c r="N332" s="153">
        <f t="shared" si="14"/>
        <v>0.2662473498233231</v>
      </c>
    </row>
    <row r="333" spans="12:14" x14ac:dyDescent="0.25">
      <c r="L333" s="151">
        <f t="shared" si="15"/>
        <v>2.8399999999999834</v>
      </c>
      <c r="M333" s="152">
        <f t="shared" si="13"/>
        <v>6.6327464788732776E-2</v>
      </c>
      <c r="N333" s="153">
        <f t="shared" si="14"/>
        <v>0.2653098591549311</v>
      </c>
    </row>
    <row r="334" spans="12:14" x14ac:dyDescent="0.25">
      <c r="L334" s="151">
        <f t="shared" si="15"/>
        <v>2.8499999999999832</v>
      </c>
      <c r="M334" s="152">
        <f t="shared" si="13"/>
        <v>6.609473684210565E-2</v>
      </c>
      <c r="N334" s="153">
        <f t="shared" si="14"/>
        <v>0.2643789473684226</v>
      </c>
    </row>
    <row r="335" spans="12:14" x14ac:dyDescent="0.25">
      <c r="L335" s="151">
        <f t="shared" si="15"/>
        <v>2.859999999999983</v>
      </c>
      <c r="M335" s="152">
        <f t="shared" si="13"/>
        <v>6.5863636363636749E-2</v>
      </c>
      <c r="N335" s="153">
        <f t="shared" si="14"/>
        <v>0.263454545454547</v>
      </c>
    </row>
    <row r="336" spans="12:14" x14ac:dyDescent="0.25">
      <c r="L336" s="151">
        <f t="shared" si="15"/>
        <v>2.8699999999999828</v>
      </c>
      <c r="M336" s="152">
        <f t="shared" si="13"/>
        <v>6.5634146341463806E-2</v>
      </c>
      <c r="N336" s="153">
        <f t="shared" si="14"/>
        <v>0.26253658536585522</v>
      </c>
    </row>
    <row r="337" spans="12:14" x14ac:dyDescent="0.25">
      <c r="L337" s="151">
        <f t="shared" si="15"/>
        <v>2.8799999999999826</v>
      </c>
      <c r="M337" s="152">
        <f t="shared" si="13"/>
        <v>6.5406250000000402E-2</v>
      </c>
      <c r="N337" s="153">
        <f t="shared" si="14"/>
        <v>0.26162500000000161</v>
      </c>
    </row>
    <row r="338" spans="12:14" x14ac:dyDescent="0.25">
      <c r="L338" s="151">
        <f t="shared" si="15"/>
        <v>2.8899999999999824</v>
      </c>
      <c r="M338" s="152">
        <f t="shared" si="13"/>
        <v>6.5179930795848148E-2</v>
      </c>
      <c r="N338" s="153">
        <f t="shared" si="14"/>
        <v>0.26071972318339259</v>
      </c>
    </row>
    <row r="339" spans="12:14" x14ac:dyDescent="0.25">
      <c r="L339" s="151">
        <f t="shared" si="15"/>
        <v>2.8999999999999821</v>
      </c>
      <c r="M339" s="152">
        <f t="shared" si="13"/>
        <v>6.4955172413793505E-2</v>
      </c>
      <c r="N339" s="153">
        <f t="shared" si="14"/>
        <v>0.25982068965517402</v>
      </c>
    </row>
    <row r="340" spans="12:14" x14ac:dyDescent="0.25">
      <c r="L340" s="151">
        <f t="shared" si="15"/>
        <v>2.9099999999999819</v>
      </c>
      <c r="M340" s="152">
        <f t="shared" si="13"/>
        <v>6.4731958762886996E-2</v>
      </c>
      <c r="N340" s="153">
        <f t="shared" si="14"/>
        <v>0.25892783505154798</v>
      </c>
    </row>
    <row r="341" spans="12:14" x14ac:dyDescent="0.25">
      <c r="L341" s="151">
        <f t="shared" si="15"/>
        <v>2.9199999999999817</v>
      </c>
      <c r="M341" s="152">
        <f t="shared" si="13"/>
        <v>6.4510273972603144E-2</v>
      </c>
      <c r="N341" s="153">
        <f t="shared" si="14"/>
        <v>0.25804109589041258</v>
      </c>
    </row>
    <row r="342" spans="12:14" x14ac:dyDescent="0.25">
      <c r="L342" s="151">
        <f t="shared" si="15"/>
        <v>2.9299999999999815</v>
      </c>
      <c r="M342" s="152">
        <f t="shared" si="13"/>
        <v>6.429010238907891E-2</v>
      </c>
      <c r="N342" s="153">
        <f t="shared" si="14"/>
        <v>0.25716040955631564</v>
      </c>
    </row>
    <row r="343" spans="12:14" x14ac:dyDescent="0.25">
      <c r="L343" s="151">
        <f t="shared" si="15"/>
        <v>2.9399999999999813</v>
      </c>
      <c r="M343" s="152">
        <f t="shared" si="13"/>
        <v>6.4071428571428973E-2</v>
      </c>
      <c r="N343" s="153">
        <f t="shared" si="14"/>
        <v>0.25628571428571589</v>
      </c>
    </row>
    <row r="344" spans="12:14" x14ac:dyDescent="0.25">
      <c r="L344" s="151">
        <f t="shared" si="15"/>
        <v>2.9499999999999811</v>
      </c>
      <c r="M344" s="152">
        <f t="shared" si="13"/>
        <v>6.3854237288135995E-2</v>
      </c>
      <c r="N344" s="153">
        <f t="shared" si="14"/>
        <v>0.25541694915254398</v>
      </c>
    </row>
    <row r="345" spans="12:14" x14ac:dyDescent="0.25">
      <c r="L345" s="151">
        <f t="shared" si="15"/>
        <v>2.9599999999999809</v>
      </c>
      <c r="M345" s="152">
        <f t="shared" si="13"/>
        <v>6.363851351351392E-2</v>
      </c>
      <c r="N345" s="153">
        <f t="shared" si="14"/>
        <v>0.25455405405405568</v>
      </c>
    </row>
    <row r="346" spans="12:14" x14ac:dyDescent="0.25">
      <c r="L346" s="151">
        <f t="shared" si="15"/>
        <v>2.9699999999999807</v>
      </c>
      <c r="M346" s="152">
        <f t="shared" si="13"/>
        <v>6.3424242424242827E-2</v>
      </c>
      <c r="N346" s="153">
        <f t="shared" si="14"/>
        <v>0.25369696969697131</v>
      </c>
    </row>
    <row r="347" spans="12:14" x14ac:dyDescent="0.25">
      <c r="L347" s="151">
        <f t="shared" si="15"/>
        <v>2.9799999999999804</v>
      </c>
      <c r="M347" s="152">
        <f t="shared" si="13"/>
        <v>6.321140939597357E-2</v>
      </c>
      <c r="N347" s="153">
        <f t="shared" si="14"/>
        <v>0.25284563758389428</v>
      </c>
    </row>
    <row r="348" spans="12:14" x14ac:dyDescent="0.25">
      <c r="L348" s="151">
        <f t="shared" si="15"/>
        <v>2.9899999999999802</v>
      </c>
      <c r="M348" s="152">
        <f t="shared" si="13"/>
        <v>6.3000000000000417E-2</v>
      </c>
      <c r="N348" s="153">
        <f t="shared" si="14"/>
        <v>0.25200000000000167</v>
      </c>
    </row>
    <row r="349" spans="12:14" x14ac:dyDescent="0.25">
      <c r="L349" s="151">
        <f t="shared" si="15"/>
        <v>2.99999999999998</v>
      </c>
      <c r="M349" s="152">
        <f t="shared" si="13"/>
        <v>6.2790000000000415E-2</v>
      </c>
      <c r="N349" s="153">
        <f t="shared" si="14"/>
        <v>0.25116000000000166</v>
      </c>
    </row>
    <row r="350" spans="12:14" x14ac:dyDescent="0.25">
      <c r="L350" s="157"/>
    </row>
    <row r="351" spans="12:14" x14ac:dyDescent="0.25">
      <c r="L351" s="157"/>
    </row>
    <row r="352" spans="12:14" x14ac:dyDescent="0.25">
      <c r="L352" s="157"/>
    </row>
    <row r="353" spans="12:12" x14ac:dyDescent="0.25">
      <c r="L353" s="157"/>
    </row>
    <row r="354" spans="12:12" x14ac:dyDescent="0.25">
      <c r="L354" s="157"/>
    </row>
    <row r="355" spans="12:12" x14ac:dyDescent="0.25">
      <c r="L355" s="157"/>
    </row>
    <row r="356" spans="12:12" x14ac:dyDescent="0.25">
      <c r="L356" s="23"/>
    </row>
    <row r="357" spans="12:12" x14ac:dyDescent="0.25">
      <c r="L357" s="23"/>
    </row>
    <row r="358" spans="12:12" x14ac:dyDescent="0.25">
      <c r="L358" s="23"/>
    </row>
  </sheetData>
  <mergeCells count="66">
    <mergeCell ref="S68:X68"/>
    <mergeCell ref="S73:X73"/>
    <mergeCell ref="S79:X79"/>
    <mergeCell ref="S52:X52"/>
    <mergeCell ref="B54:C54"/>
    <mergeCell ref="D54:E54"/>
    <mergeCell ref="B53:E53"/>
    <mergeCell ref="D27:E27"/>
    <mergeCell ref="I27:J27"/>
    <mergeCell ref="S29:S30"/>
    <mergeCell ref="S31:S33"/>
    <mergeCell ref="S42:X42"/>
    <mergeCell ref="A33:J33"/>
    <mergeCell ref="H31:J31"/>
    <mergeCell ref="A31:G31"/>
    <mergeCell ref="S47:X47"/>
    <mergeCell ref="B52:E52"/>
    <mergeCell ref="F47:H47"/>
    <mergeCell ref="C47:E47"/>
    <mergeCell ref="A45:E45"/>
    <mergeCell ref="F45:I45"/>
    <mergeCell ref="A35:C35"/>
    <mergeCell ref="A8:J8"/>
    <mergeCell ref="A38:J38"/>
    <mergeCell ref="A40:B40"/>
    <mergeCell ref="A41:B41"/>
    <mergeCell ref="I40:J40"/>
    <mergeCell ref="I41:J41"/>
    <mergeCell ref="A36:C36"/>
    <mergeCell ref="D35:F35"/>
    <mergeCell ref="D36:F36"/>
    <mergeCell ref="G36:I36"/>
    <mergeCell ref="G35:I35"/>
    <mergeCell ref="A25:J25"/>
    <mergeCell ref="A27:C27"/>
    <mergeCell ref="F27:H27"/>
    <mergeCell ref="A29:J29"/>
    <mergeCell ref="A21:J21"/>
    <mergeCell ref="I23:J23"/>
    <mergeCell ref="F23:H23"/>
    <mergeCell ref="A23:C23"/>
    <mergeCell ref="D23:E23"/>
    <mergeCell ref="B12:D14"/>
    <mergeCell ref="B15:D16"/>
    <mergeCell ref="B17:D19"/>
    <mergeCell ref="I10:J10"/>
    <mergeCell ref="G10:H10"/>
    <mergeCell ref="G11:H11"/>
    <mergeCell ref="B11:D11"/>
    <mergeCell ref="A10:E10"/>
    <mergeCell ref="I11:J11"/>
    <mergeCell ref="A1:J1"/>
    <mergeCell ref="I3:J3"/>
    <mergeCell ref="I5:J5"/>
    <mergeCell ref="I6:J6"/>
    <mergeCell ref="B5:G5"/>
    <mergeCell ref="B6:E6"/>
    <mergeCell ref="B4:H4"/>
    <mergeCell ref="I4:J4"/>
    <mergeCell ref="AB46:AB48"/>
    <mergeCell ref="A37:J37"/>
    <mergeCell ref="M45:M48"/>
    <mergeCell ref="N45:N48"/>
    <mergeCell ref="L45:L48"/>
    <mergeCell ref="L43:M43"/>
    <mergeCell ref="A43:J43"/>
  </mergeCells>
  <dataValidations xWindow="512" yWindow="376" count="10">
    <dataValidation type="list" allowBlank="1" showInputMessage="1" showErrorMessage="1" sqref="A36">
      <formula1>$S$37:$S$41</formula1>
    </dataValidation>
    <dataValidation type="list" allowBlank="1" showInputMessage="1" showErrorMessage="1" sqref="D36">
      <formula1>$T$38:$T$40</formula1>
    </dataValidation>
    <dataValidation type="list" allowBlank="1" showInputMessage="1" showErrorMessage="1" sqref="H31">
      <formula1>$V$29:$V$31</formula1>
    </dataValidation>
    <dataValidation type="list" allowBlank="1" showInputMessage="1" showErrorMessage="1" sqref="D27:E27">
      <formula1>$S$24:$S$26</formula1>
    </dataValidation>
    <dataValidation type="list" allowBlank="1" showInputMessage="1" showErrorMessage="1" sqref="D23">
      <formula1>$S$13:$S$16</formula1>
    </dataValidation>
    <dataValidation type="list" allowBlank="1" showInputMessage="1" showErrorMessage="1" sqref="I23">
      <formula1>$T$13:$T$20</formula1>
    </dataValidation>
    <dataValidation allowBlank="1" showInputMessage="1" showErrorMessage="1" promptTitle="ACELERACION HORIZONTAL" sqref="I11"/>
    <dataValidation type="list" allowBlank="1" showInputMessage="1" showErrorMessage="1" sqref="M17">
      <formula1>$U$13:$U$14</formula1>
    </dataValidation>
    <dataValidation type="list" allowBlank="1" showInputMessage="1" showErrorMessage="1" errorTitle="VALOR NO VALIDO" error="DEBE INTRODUCIR UN VALOR DE LA LISTA DESPLEGABLE" sqref="G11:H11">
      <formula1>$A$12:$A$18</formula1>
    </dataValidation>
    <dataValidation type="list" allowBlank="1" showInputMessage="1" showErrorMessage="1" sqref="N43">
      <formula1>$V$59:$V$61</formula1>
    </dataValidation>
  </dataValidations>
  <printOptions horizontalCentered="1"/>
  <pageMargins left="0" right="0" top="0.74803149606299213" bottom="0.74803149606299213" header="0.31496062992125984" footer="0.31496062992125984"/>
  <pageSetup scale="90" orientation="portrait" horizontalDpi="300" verticalDpi="300" r:id="rId1"/>
  <rowBreaks count="1" manualBreakCount="1">
    <brk id="48" max="9" man="1"/>
  </rowBreaks>
  <drawing r:id="rId2"/>
  <legacyDrawing r:id="rId3"/>
  <oleObjects>
    <mc:AlternateContent xmlns:mc="http://schemas.openxmlformats.org/markup-compatibility/2006">
      <mc:Choice Requires="x14">
        <oleObject progId="Equation.3" shapeId="1036" r:id="rId4">
          <objectPr defaultSize="0" autoPict="0" r:id="rId5">
            <anchor moveWithCells="1">
              <from>
                <xdr:col>2</xdr:col>
                <xdr:colOff>266700</xdr:colOff>
                <xdr:row>46</xdr:row>
                <xdr:rowOff>0</xdr:rowOff>
              </from>
              <to>
                <xdr:col>5</xdr:col>
                <xdr:colOff>38100</xdr:colOff>
                <xdr:row>47</xdr:row>
                <xdr:rowOff>66675</xdr:rowOff>
              </to>
            </anchor>
          </objectPr>
        </oleObject>
      </mc:Choice>
      <mc:Fallback>
        <oleObject progId="Equation.3" shapeId="1036" r:id="rId4"/>
      </mc:Fallback>
    </mc:AlternateContent>
    <mc:AlternateContent xmlns:mc="http://schemas.openxmlformats.org/markup-compatibility/2006">
      <mc:Choice Requires="x14">
        <oleObject progId="Equation.3" shapeId="1027" r:id="rId6">
          <objectPr defaultSize="0" autoPict="0" r:id="rId7">
            <anchor moveWithCells="1" sizeWithCells="1">
              <from>
                <xdr:col>2</xdr:col>
                <xdr:colOff>285750</xdr:colOff>
                <xdr:row>83</xdr:row>
                <xdr:rowOff>133350</xdr:rowOff>
              </from>
              <to>
                <xdr:col>6</xdr:col>
                <xdr:colOff>123825</xdr:colOff>
                <xdr:row>86</xdr:row>
                <xdr:rowOff>142875</xdr:rowOff>
              </to>
            </anchor>
          </objectPr>
        </oleObject>
      </mc:Choice>
      <mc:Fallback>
        <oleObject progId="Equation.3" shapeId="1027" r:id="rId6"/>
      </mc:Fallback>
    </mc:AlternateContent>
    <mc:AlternateContent xmlns:mc="http://schemas.openxmlformats.org/markup-compatibility/2006">
      <mc:Choice Requires="x14">
        <oleObject progId="Equation.3" shapeId="1029" r:id="rId8">
          <objectPr defaultSize="0" autoPict="0" r:id="rId9">
            <anchor moveWithCells="1" sizeWithCells="1">
              <from>
                <xdr:col>0</xdr:col>
                <xdr:colOff>704850</xdr:colOff>
                <xdr:row>86</xdr:row>
                <xdr:rowOff>28575</xdr:rowOff>
              </from>
              <to>
                <xdr:col>1</xdr:col>
                <xdr:colOff>695325</xdr:colOff>
                <xdr:row>87</xdr:row>
                <xdr:rowOff>190500</xdr:rowOff>
              </to>
            </anchor>
          </objectPr>
        </oleObject>
      </mc:Choice>
      <mc:Fallback>
        <oleObject progId="Equation.3" shapeId="1029" r:id="rId8"/>
      </mc:Fallback>
    </mc:AlternateContent>
    <mc:AlternateContent xmlns:mc="http://schemas.openxmlformats.org/markup-compatibility/2006">
      <mc:Choice Requires="x14">
        <oleObject progId="Equation.3" shapeId="1030" r:id="rId10">
          <objectPr defaultSize="0" autoPict="0" r:id="rId11">
            <anchor moveWithCells="1" sizeWithCells="1">
              <from>
                <xdr:col>4</xdr:col>
                <xdr:colOff>9525</xdr:colOff>
                <xdr:row>78</xdr:row>
                <xdr:rowOff>104775</xdr:rowOff>
              </from>
              <to>
                <xdr:col>5</xdr:col>
                <xdr:colOff>190500</xdr:colOff>
                <xdr:row>80</xdr:row>
                <xdr:rowOff>85725</xdr:rowOff>
              </to>
            </anchor>
          </objectPr>
        </oleObject>
      </mc:Choice>
      <mc:Fallback>
        <oleObject progId="Equation.3" shapeId="1030" r:id="rId10"/>
      </mc:Fallback>
    </mc:AlternateContent>
    <mc:AlternateContent xmlns:mc="http://schemas.openxmlformats.org/markup-compatibility/2006">
      <mc:Choice Requires="x14">
        <oleObject progId="Equation.3" shapeId="1032" r:id="rId12">
          <objectPr defaultSize="0" autoPict="0" r:id="rId13">
            <anchor moveWithCells="1" sizeWithCells="1">
              <from>
                <xdr:col>6</xdr:col>
                <xdr:colOff>495300</xdr:colOff>
                <xdr:row>79</xdr:row>
                <xdr:rowOff>19050</xdr:rowOff>
              </from>
              <to>
                <xdr:col>9</xdr:col>
                <xdr:colOff>342900</xdr:colOff>
                <xdr:row>84</xdr:row>
                <xdr:rowOff>66675</xdr:rowOff>
              </to>
            </anchor>
          </objectPr>
        </oleObject>
      </mc:Choice>
      <mc:Fallback>
        <oleObject progId="Equation.3" shapeId="1032" r:id="rId12"/>
      </mc:Fallback>
    </mc:AlternateContent>
  </oleObjects>
  <mc:AlternateContent xmlns:mc="http://schemas.openxmlformats.org/markup-compatibility/2006">
    <mc:Choice Requires="x14">
      <controls>
        <mc:AlternateContent xmlns:mc="http://schemas.openxmlformats.org/markup-compatibility/2006">
          <mc:Choice Requires="x14">
            <control shapeId="1060" r:id="rId14" name="Option Button 36">
              <controlPr defaultSize="0" autoFill="0" autoLine="0" autoPict="0">
                <anchor moveWithCells="1">
                  <from>
                    <xdr:col>0</xdr:col>
                    <xdr:colOff>57150</xdr:colOff>
                    <xdr:row>44</xdr:row>
                    <xdr:rowOff>28575</xdr:rowOff>
                  </from>
                  <to>
                    <xdr:col>1</xdr:col>
                    <xdr:colOff>685800</xdr:colOff>
                    <xdr:row>44</xdr:row>
                    <xdr:rowOff>247650</xdr:rowOff>
                  </to>
                </anchor>
              </controlPr>
            </control>
          </mc:Choice>
        </mc:AlternateContent>
        <mc:AlternateContent xmlns:mc="http://schemas.openxmlformats.org/markup-compatibility/2006">
          <mc:Choice Requires="x14">
            <control shapeId="1062" r:id="rId15" name="Option Button 38">
              <controlPr defaultSize="0" autoFill="0" autoLine="0" autoPict="0">
                <anchor moveWithCells="1">
                  <from>
                    <xdr:col>2</xdr:col>
                    <xdr:colOff>400050</xdr:colOff>
                    <xdr:row>44</xdr:row>
                    <xdr:rowOff>28575</xdr:rowOff>
                  </from>
                  <to>
                    <xdr:col>4</xdr:col>
                    <xdr:colOff>476250</xdr:colOff>
                    <xdr:row>44</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1"/>
  <dimension ref="A2:V106"/>
  <sheetViews>
    <sheetView zoomScale="110" zoomScaleNormal="110" workbookViewId="0">
      <selection activeCell="L5" sqref="L5"/>
    </sheetView>
  </sheetViews>
  <sheetFormatPr baseColWidth="10" defaultRowHeight="15" x14ac:dyDescent="0.25"/>
  <cols>
    <col min="1" max="1" width="15.42578125" customWidth="1"/>
    <col min="2" max="2" width="12.42578125" customWidth="1"/>
    <col min="3" max="3" width="14.85546875" customWidth="1"/>
    <col min="4" max="4" width="15.140625" customWidth="1"/>
    <col min="5" max="5" width="11.7109375" bestFit="1" customWidth="1"/>
    <col min="6" max="6" width="11.42578125" customWidth="1"/>
    <col min="7" max="7" width="14.85546875" customWidth="1"/>
    <col min="8" max="8" width="13.85546875" customWidth="1"/>
    <col min="10" max="10" width="14.28515625" customWidth="1"/>
    <col min="11" max="11" width="11.42578125" customWidth="1"/>
    <col min="12" max="12" width="17.85546875" customWidth="1"/>
    <col min="13" max="13" width="12.140625" customWidth="1"/>
    <col min="14" max="15" width="11.42578125" customWidth="1"/>
    <col min="16" max="16" width="13.140625" customWidth="1"/>
    <col min="17" max="17" width="11.42578125" customWidth="1"/>
    <col min="18" max="19" width="15.42578125" customWidth="1"/>
    <col min="20" max="20" width="11.42578125" customWidth="1"/>
    <col min="21" max="21" width="36.42578125" customWidth="1"/>
    <col min="22" max="22" width="23.85546875" customWidth="1"/>
  </cols>
  <sheetData>
    <row r="2" spans="1:20" ht="27" customHeight="1" x14ac:dyDescent="0.25">
      <c r="A2" s="252" t="s">
        <v>41</v>
      </c>
      <c r="B2" s="252"/>
      <c r="C2" s="252"/>
      <c r="D2" s="252"/>
      <c r="E2" s="252"/>
      <c r="F2" s="252"/>
      <c r="G2" s="252"/>
      <c r="H2" s="252"/>
      <c r="I2" s="252"/>
      <c r="J2" s="252"/>
    </row>
    <row r="4" spans="1:20" ht="42" customHeight="1" x14ac:dyDescent="0.25">
      <c r="C4" s="253" t="s">
        <v>42</v>
      </c>
      <c r="D4" s="253"/>
      <c r="E4" s="253"/>
      <c r="F4" s="253"/>
      <c r="G4" s="253"/>
      <c r="H4" s="253"/>
      <c r="I4" s="253"/>
      <c r="J4" s="253"/>
    </row>
    <row r="5" spans="1:20" ht="9.75" customHeight="1" x14ac:dyDescent="0.25"/>
    <row r="6" spans="1:20" ht="24" customHeight="1" x14ac:dyDescent="0.25">
      <c r="B6" s="254" t="s">
        <v>43</v>
      </c>
      <c r="C6" s="254"/>
      <c r="D6" s="254"/>
      <c r="E6" s="254"/>
      <c r="F6" s="254"/>
      <c r="G6" s="254"/>
      <c r="H6" s="254"/>
      <c r="I6" s="254"/>
      <c r="J6" s="254"/>
    </row>
    <row r="7" spans="1:20" ht="27" customHeight="1" x14ac:dyDescent="0.25">
      <c r="B7" s="254" t="s">
        <v>44</v>
      </c>
      <c r="C7" s="254"/>
      <c r="D7" s="254"/>
      <c r="E7" s="254"/>
      <c r="F7" s="254"/>
      <c r="G7" s="254"/>
      <c r="H7" s="254"/>
      <c r="I7" s="254"/>
      <c r="J7" s="254"/>
      <c r="M7" s="3"/>
      <c r="N7" s="3"/>
      <c r="O7" s="3"/>
    </row>
    <row r="8" spans="1:20" ht="30" customHeight="1" x14ac:dyDescent="0.25">
      <c r="B8" s="254" t="s">
        <v>45</v>
      </c>
      <c r="C8" s="254"/>
      <c r="D8" s="254"/>
      <c r="E8" s="254"/>
      <c r="F8" s="254"/>
      <c r="G8" s="254"/>
      <c r="H8" s="254"/>
      <c r="I8" s="254"/>
      <c r="J8" s="254"/>
      <c r="L8">
        <f>0.07*(6^0.75)</f>
        <v>0.2683561037834345</v>
      </c>
      <c r="M8" s="32"/>
      <c r="N8" s="3"/>
      <c r="O8" s="3"/>
    </row>
    <row r="9" spans="1:20" ht="15.75" x14ac:dyDescent="0.25">
      <c r="K9" s="32"/>
      <c r="L9">
        <f>+L8*1.4</f>
        <v>0.3756985452968083</v>
      </c>
      <c r="M9" s="32"/>
      <c r="N9" s="3"/>
      <c r="O9" s="3"/>
    </row>
    <row r="10" spans="1:20" ht="39" customHeight="1" x14ac:dyDescent="0.25">
      <c r="C10" s="253" t="s">
        <v>46</v>
      </c>
      <c r="D10" s="253"/>
      <c r="E10" s="253"/>
      <c r="F10" s="253"/>
      <c r="G10" s="253"/>
      <c r="H10" s="253"/>
      <c r="I10" s="253"/>
      <c r="J10" s="253"/>
      <c r="M10" s="32"/>
      <c r="N10" s="3"/>
      <c r="O10" s="3"/>
    </row>
    <row r="11" spans="1:20" ht="15.75" x14ac:dyDescent="0.25">
      <c r="F11" s="37"/>
      <c r="G11" s="37"/>
      <c r="H11" s="37"/>
      <c r="L11" s="99"/>
      <c r="M11" s="32"/>
      <c r="N11" s="3"/>
      <c r="O11" s="3"/>
    </row>
    <row r="12" spans="1:20" ht="35.25" customHeight="1" x14ac:dyDescent="0.25">
      <c r="A12" s="259" t="s">
        <v>75</v>
      </c>
      <c r="B12" s="259"/>
      <c r="C12" s="55" t="s">
        <v>74</v>
      </c>
      <c r="D12" s="245" t="s">
        <v>76</v>
      </c>
      <c r="E12" s="245"/>
      <c r="G12" s="33" t="s">
        <v>17</v>
      </c>
      <c r="H12" s="245" t="s">
        <v>24</v>
      </c>
      <c r="I12" s="245"/>
      <c r="J12" s="56" t="s">
        <v>48</v>
      </c>
      <c r="M12" s="100">
        <v>1</v>
      </c>
      <c r="N12" s="3"/>
      <c r="O12" s="67"/>
    </row>
    <row r="13" spans="1:20" ht="23.25" customHeight="1" x14ac:dyDescent="0.3">
      <c r="A13" s="259"/>
      <c r="B13" s="259"/>
      <c r="C13" s="65">
        <v>6.5</v>
      </c>
      <c r="D13" s="255">
        <v>2</v>
      </c>
      <c r="E13" s="255"/>
      <c r="G13" s="66" t="str">
        <f>Espect1!A36</f>
        <v>III</v>
      </c>
      <c r="H13" s="257" t="str">
        <f>Espect1!D36</f>
        <v>ACERO</v>
      </c>
      <c r="I13" s="258"/>
      <c r="J13" s="66">
        <f>INDEX(R19:T23,N23,O23)</f>
        <v>0.05</v>
      </c>
      <c r="M13" s="100">
        <v>1.4</v>
      </c>
    </row>
    <row r="14" spans="1:20" s="87" customFormat="1" ht="23.25" customHeight="1" x14ac:dyDescent="0.3">
      <c r="A14" s="92"/>
      <c r="B14" s="92"/>
      <c r="C14" s="93"/>
      <c r="D14" s="93"/>
      <c r="E14" s="93"/>
      <c r="G14" s="94"/>
      <c r="H14" s="94"/>
      <c r="I14" s="94"/>
      <c r="J14" s="94"/>
      <c r="M14" s="100">
        <v>1.6</v>
      </c>
    </row>
    <row r="15" spans="1:20" ht="23.25" x14ac:dyDescent="0.35">
      <c r="B15" s="234" t="s">
        <v>86</v>
      </c>
      <c r="C15" s="234"/>
      <c r="F15" s="37"/>
      <c r="G15" s="37"/>
      <c r="H15" s="37"/>
      <c r="M15" s="69"/>
    </row>
    <row r="16" spans="1:20" ht="28.5" customHeight="1" x14ac:dyDescent="0.55000000000000004">
      <c r="A16" s="91" t="s">
        <v>49</v>
      </c>
      <c r="B16" s="236">
        <f>ROUND((J13*(C13)^(3/4)),4)</f>
        <v>0.20349999999999999</v>
      </c>
      <c r="C16" s="237"/>
      <c r="D16" s="38" t="s">
        <v>50</v>
      </c>
      <c r="E16" s="64" t="s">
        <v>78</v>
      </c>
      <c r="F16" s="72">
        <v>1.4</v>
      </c>
      <c r="G16" s="71"/>
      <c r="M16" s="3" t="s">
        <v>18</v>
      </c>
      <c r="N16" s="3"/>
      <c r="O16" s="3"/>
      <c r="Q16" s="34" t="s">
        <v>47</v>
      </c>
      <c r="R16" s="120" t="s">
        <v>25</v>
      </c>
      <c r="S16" s="120" t="s">
        <v>27</v>
      </c>
      <c r="T16" s="120" t="s">
        <v>26</v>
      </c>
    </row>
    <row r="17" spans="1:20" s="87" customFormat="1" ht="28.5" customHeight="1" x14ac:dyDescent="0.55000000000000004">
      <c r="A17" s="91" t="s">
        <v>111</v>
      </c>
      <c r="B17" s="260">
        <f>ROUND(B16*1.4,4)</f>
        <v>0.28489999999999999</v>
      </c>
      <c r="C17" s="260"/>
      <c r="D17" s="38" t="s">
        <v>50</v>
      </c>
      <c r="E17" s="89"/>
      <c r="F17" s="90"/>
      <c r="G17" s="71"/>
      <c r="I17" s="36"/>
      <c r="J17" s="154"/>
      <c r="M17" s="3"/>
      <c r="N17" s="3"/>
      <c r="O17" s="3"/>
      <c r="Q17" s="88"/>
      <c r="R17" s="35"/>
      <c r="S17" s="35"/>
      <c r="T17" s="35"/>
    </row>
    <row r="18" spans="1:20" s="87" customFormat="1" ht="28.5" customHeight="1" x14ac:dyDescent="0.55000000000000004">
      <c r="A18" s="91" t="s">
        <v>112</v>
      </c>
      <c r="B18" s="260">
        <f>ROUND(B16*1.6,4)</f>
        <v>0.3256</v>
      </c>
      <c r="C18" s="260"/>
      <c r="D18" s="38" t="s">
        <v>50</v>
      </c>
      <c r="E18" s="89"/>
      <c r="F18" s="90"/>
      <c r="G18" s="71"/>
      <c r="I18" s="155"/>
      <c r="J18" s="154"/>
      <c r="M18" s="3"/>
      <c r="N18" s="3"/>
      <c r="O18" s="3"/>
      <c r="Q18" s="88"/>
      <c r="R18" s="35"/>
      <c r="S18" s="35"/>
      <c r="T18" s="35"/>
    </row>
    <row r="19" spans="1:20" ht="15.75" x14ac:dyDescent="0.25">
      <c r="C19" s="1"/>
      <c r="D19" s="1"/>
      <c r="H19" s="1"/>
      <c r="I19" s="1"/>
      <c r="J19" s="1"/>
      <c r="K19" s="1"/>
      <c r="M19" s="34" t="s">
        <v>19</v>
      </c>
      <c r="N19" s="3" t="s">
        <v>24</v>
      </c>
      <c r="O19" s="3"/>
      <c r="Q19" s="34" t="s">
        <v>19</v>
      </c>
      <c r="R19">
        <v>7.0000000000000007E-2</v>
      </c>
      <c r="S19">
        <v>7.0000000000000007E-2</v>
      </c>
      <c r="T19">
        <v>0.08</v>
      </c>
    </row>
    <row r="20" spans="1:20" ht="26.25" x14ac:dyDescent="0.45">
      <c r="A20" s="256" t="s">
        <v>79</v>
      </c>
      <c r="B20" s="256"/>
      <c r="C20" s="256"/>
      <c r="D20" s="256"/>
      <c r="E20" s="256"/>
      <c r="F20" s="256"/>
      <c r="G20" s="256"/>
      <c r="H20" s="256"/>
      <c r="I20" s="256"/>
      <c r="J20" s="256"/>
      <c r="K20" s="1"/>
      <c r="M20" s="32" t="s">
        <v>20</v>
      </c>
      <c r="N20" s="3" t="s">
        <v>25</v>
      </c>
      <c r="O20" s="3"/>
      <c r="Q20" s="32" t="s">
        <v>20</v>
      </c>
      <c r="R20">
        <v>0.05</v>
      </c>
      <c r="S20">
        <v>0.05</v>
      </c>
      <c r="T20">
        <v>0.05</v>
      </c>
    </row>
    <row r="21" spans="1:20" ht="15.75" x14ac:dyDescent="0.25">
      <c r="C21" s="1"/>
      <c r="D21" s="1"/>
      <c r="H21" s="1"/>
      <c r="I21" s="1"/>
      <c r="J21" s="1"/>
      <c r="K21" s="1"/>
      <c r="M21" s="32" t="s">
        <v>21</v>
      </c>
      <c r="N21" s="3" t="s">
        <v>27</v>
      </c>
      <c r="O21" s="3"/>
      <c r="Q21" s="32" t="s">
        <v>21</v>
      </c>
      <c r="R21">
        <v>0.05</v>
      </c>
      <c r="S21">
        <v>0.05</v>
      </c>
      <c r="T21">
        <v>0.05</v>
      </c>
    </row>
    <row r="22" spans="1:20" ht="32.25" thickBot="1" x14ac:dyDescent="0.6">
      <c r="B22" s="238" t="s">
        <v>51</v>
      </c>
      <c r="C22" s="238"/>
      <c r="D22" s="1"/>
      <c r="H22" s="1"/>
      <c r="I22" s="1"/>
      <c r="J22" s="1"/>
      <c r="K22" s="1"/>
      <c r="M22" s="32" t="s">
        <v>22</v>
      </c>
      <c r="N22" s="3" t="s">
        <v>26</v>
      </c>
      <c r="O22" s="3"/>
      <c r="Q22" s="32" t="s">
        <v>22</v>
      </c>
      <c r="R22">
        <v>0.05</v>
      </c>
      <c r="S22">
        <v>0.05</v>
      </c>
      <c r="T22">
        <v>0.05</v>
      </c>
    </row>
    <row r="23" spans="1:20" ht="17.25" thickTop="1" thickBot="1" x14ac:dyDescent="0.3">
      <c r="C23" s="1"/>
      <c r="D23" s="1"/>
      <c r="I23" s="1"/>
      <c r="J23" s="1"/>
      <c r="M23" s="32" t="s">
        <v>23</v>
      </c>
      <c r="N23" s="10">
        <f>MATCH(G13,M19:M23,0)</f>
        <v>3</v>
      </c>
      <c r="O23" s="10">
        <f>MATCH(H13,N20:N22,0)</f>
        <v>3</v>
      </c>
      <c r="Q23" s="32" t="s">
        <v>23</v>
      </c>
      <c r="R23">
        <v>0.05</v>
      </c>
      <c r="S23">
        <v>0.05</v>
      </c>
      <c r="T23">
        <v>0.05</v>
      </c>
    </row>
    <row r="24" spans="1:20" ht="40.5" thickTop="1" x14ac:dyDescent="0.25">
      <c r="A24" s="57" t="s">
        <v>39</v>
      </c>
      <c r="B24" s="58" t="s">
        <v>30</v>
      </c>
      <c r="C24" s="58" t="s">
        <v>31</v>
      </c>
      <c r="D24" s="59" t="s">
        <v>54</v>
      </c>
      <c r="E24" s="59" t="s">
        <v>55</v>
      </c>
      <c r="F24" s="59" t="s">
        <v>52</v>
      </c>
      <c r="G24" s="58" t="s">
        <v>8</v>
      </c>
      <c r="H24" s="58" t="s">
        <v>53</v>
      </c>
      <c r="I24" s="59" t="s">
        <v>56</v>
      </c>
      <c r="J24" s="59" t="s">
        <v>57</v>
      </c>
    </row>
    <row r="25" spans="1:20" ht="18.75" x14ac:dyDescent="0.3">
      <c r="A25" s="60">
        <f>Espect1!A41</f>
        <v>0.7</v>
      </c>
      <c r="B25" s="60">
        <f>Espect1!C41</f>
        <v>2.6</v>
      </c>
      <c r="C25" s="60">
        <f>Espect1!D41</f>
        <v>1</v>
      </c>
      <c r="D25" s="121">
        <f>Espect1!E41</f>
        <v>0.30000000000000004</v>
      </c>
      <c r="E25" s="61">
        <f>Espect1!F41</f>
        <v>0.17499999999999999</v>
      </c>
      <c r="F25" s="60">
        <f>Espect1!J45</f>
        <v>4</v>
      </c>
      <c r="G25" s="60">
        <f>Espect1!G41</f>
        <v>1.1499999999999999</v>
      </c>
      <c r="H25" s="60">
        <f>Espect1!H41</f>
        <v>0.9</v>
      </c>
      <c r="I25" s="60">
        <f>Espect1!I41</f>
        <v>0.4</v>
      </c>
      <c r="J25" s="62">
        <f>Espect1!F47</f>
        <v>1.1137088245551816</v>
      </c>
    </row>
    <row r="26" spans="1:20" x14ac:dyDescent="0.25">
      <c r="C26" s="1"/>
      <c r="D26" s="1"/>
      <c r="I26" s="1"/>
      <c r="J26" s="1"/>
    </row>
    <row r="27" spans="1:20" ht="32.1" customHeight="1" x14ac:dyDescent="0.25">
      <c r="C27" s="1"/>
      <c r="D27" s="1"/>
      <c r="H27" s="59" t="s">
        <v>86</v>
      </c>
      <c r="I27" s="39" t="str">
        <f>IF(B18&gt;D25,"&gt;",IF(B18=D25,"=","&lt;"))</f>
        <v>&gt;</v>
      </c>
      <c r="J27" s="59" t="s">
        <v>54</v>
      </c>
    </row>
    <row r="28" spans="1:20" ht="32.1" customHeight="1" x14ac:dyDescent="0.25">
      <c r="C28" s="1"/>
      <c r="D28" s="1"/>
      <c r="J28" s="1"/>
      <c r="O28" s="41"/>
      <c r="P28" s="235"/>
      <c r="Q28" s="235"/>
    </row>
    <row r="29" spans="1:20" ht="32.1" customHeight="1" x14ac:dyDescent="0.25">
      <c r="C29" s="1"/>
      <c r="D29" s="1"/>
      <c r="H29" s="63" t="s">
        <v>86</v>
      </c>
      <c r="I29" s="39" t="str">
        <f>IF(B18&gt;A25,"&gt;",IF(B18=A25,"=","&lt;"))</f>
        <v>&lt;</v>
      </c>
      <c r="J29" s="63" t="s">
        <v>58</v>
      </c>
      <c r="O29" s="41" t="s">
        <v>59</v>
      </c>
      <c r="P29" s="42">
        <f>((G25*H25*I25)*(1+(B18*(B25-1)/D25)))/(1+((B18/D25)^J25)*(F25-1))</f>
        <v>0.264303183305026</v>
      </c>
      <c r="Q29" s="42"/>
    </row>
    <row r="30" spans="1:20" ht="32.1" customHeight="1" x14ac:dyDescent="0.25">
      <c r="C30" s="1"/>
      <c r="D30" s="1"/>
      <c r="I30" s="40" t="str">
        <f>IF(B18&lt;D25,"(7.1)",IF(B18&gt;=D25,IF(B18&lt;=A25,"(7.2)","(7.3)")))</f>
        <v>(7.2)</v>
      </c>
      <c r="J30" s="1"/>
      <c r="O30" s="41" t="s">
        <v>60</v>
      </c>
      <c r="P30" s="42">
        <f>(G25*H25*B25*I25)/F25</f>
        <v>0.26910000000000001</v>
      </c>
      <c r="Q30" s="42"/>
    </row>
    <row r="31" spans="1:20" ht="32.1" customHeight="1" thickBot="1" x14ac:dyDescent="0.3">
      <c r="C31" s="1"/>
      <c r="D31" s="1"/>
      <c r="H31" s="73" t="s">
        <v>62</v>
      </c>
      <c r="I31" s="236">
        <f>ROUND(INDEX(P29:P31,P32),4)</f>
        <v>0.26910000000000001</v>
      </c>
      <c r="J31" s="237"/>
      <c r="O31" s="41" t="s">
        <v>61</v>
      </c>
      <c r="P31" s="42">
        <f>((G25*H25*B25*I25)/F25)*((A25/B18)^C25)</f>
        <v>0.57853194103194105</v>
      </c>
      <c r="Q31" s="42"/>
    </row>
    <row r="32" spans="1:20" ht="18.75" customHeight="1" thickTop="1" thickBot="1" x14ac:dyDescent="0.3">
      <c r="C32" s="1"/>
      <c r="D32" s="1"/>
      <c r="P32" s="10">
        <f>MATCH(I30,O29:O31,0)</f>
        <v>2</v>
      </c>
    </row>
    <row r="33" spans="1:22" ht="32.1" customHeight="1" thickTop="1" x14ac:dyDescent="0.25">
      <c r="C33" s="1"/>
      <c r="D33" s="1"/>
      <c r="F33" s="246"/>
      <c r="G33" s="247"/>
      <c r="H33" s="73" t="s">
        <v>63</v>
      </c>
      <c r="I33" s="236">
        <f>ROUND(G25*I25/F25,4)</f>
        <v>0.115</v>
      </c>
      <c r="J33" s="237"/>
    </row>
    <row r="34" spans="1:22" ht="17.25" customHeight="1" x14ac:dyDescent="0.25">
      <c r="C34" s="1"/>
      <c r="D34" s="1"/>
    </row>
    <row r="35" spans="1:22" ht="39" customHeight="1" x14ac:dyDescent="0.25">
      <c r="A35" s="248" t="s">
        <v>64</v>
      </c>
      <c r="B35" s="249"/>
      <c r="C35" s="249"/>
      <c r="D35" s="249"/>
      <c r="E35" s="249"/>
      <c r="F35" s="249"/>
      <c r="G35" s="249"/>
      <c r="H35" s="249"/>
      <c r="I35" s="249"/>
      <c r="J35" s="249"/>
    </row>
    <row r="36" spans="1:22" ht="21.75" customHeight="1" x14ac:dyDescent="0.25">
      <c r="A36" s="43" t="str">
        <f>"-  Peso Sismico de la estructura ''W''"</f>
        <v>-  Peso Sismico de la estructura ''W''</v>
      </c>
      <c r="C36" s="1"/>
      <c r="D36" s="1"/>
      <c r="H36" s="36"/>
      <c r="I36" s="1"/>
      <c r="L36" s="37"/>
      <c r="M36" s="95"/>
      <c r="N36" s="95"/>
      <c r="O36" s="37"/>
    </row>
    <row r="37" spans="1:22" ht="35.25" customHeight="1" x14ac:dyDescent="0.25">
      <c r="B37" s="64" t="s">
        <v>68</v>
      </c>
      <c r="C37" s="245" t="s">
        <v>67</v>
      </c>
      <c r="D37" s="245"/>
      <c r="E37" s="64" t="s">
        <v>77</v>
      </c>
      <c r="F37" s="245" t="s">
        <v>70</v>
      </c>
      <c r="G37" s="245"/>
      <c r="H37" s="46"/>
      <c r="I37" s="244"/>
      <c r="J37" s="244"/>
    </row>
    <row r="38" spans="1:22" ht="18" customHeight="1" x14ac:dyDescent="0.3">
      <c r="B38" s="44" t="s">
        <v>66</v>
      </c>
      <c r="C38" s="262">
        <v>98543.3</v>
      </c>
      <c r="D38" s="263"/>
      <c r="E38" s="70">
        <v>1</v>
      </c>
      <c r="F38" s="232">
        <f t="shared" ref="F38:F43" si="0">ROUND(C38*E38,2)</f>
        <v>98543.3</v>
      </c>
      <c r="G38" s="233"/>
      <c r="H38" s="47"/>
      <c r="I38" s="261"/>
      <c r="J38" s="261"/>
      <c r="K38" s="96" t="s">
        <v>97</v>
      </c>
      <c r="L38" s="86">
        <v>4303504.53</v>
      </c>
      <c r="M38" s="86">
        <v>4303504.53</v>
      </c>
      <c r="U38" s="97"/>
      <c r="V38" s="84"/>
    </row>
    <row r="39" spans="1:22" s="83" customFormat="1" ht="18" customHeight="1" x14ac:dyDescent="0.3">
      <c r="B39" s="44" t="s">
        <v>183</v>
      </c>
      <c r="C39" s="262">
        <v>124615.26</v>
      </c>
      <c r="D39" s="263"/>
      <c r="E39" s="82">
        <v>1</v>
      </c>
      <c r="F39" s="232">
        <f t="shared" si="0"/>
        <v>124615.26</v>
      </c>
      <c r="G39" s="233"/>
      <c r="H39" s="47"/>
      <c r="I39" s="261"/>
      <c r="J39" s="261"/>
      <c r="K39" s="96" t="s">
        <v>65</v>
      </c>
      <c r="L39" s="86">
        <v>1845138.6</v>
      </c>
      <c r="M39" s="86">
        <v>184513860</v>
      </c>
      <c r="U39" s="97"/>
      <c r="V39" s="84"/>
    </row>
    <row r="40" spans="1:22" ht="18" customHeight="1" x14ac:dyDescent="0.3">
      <c r="B40" s="44" t="s">
        <v>98</v>
      </c>
      <c r="C40" s="262"/>
      <c r="D40" s="263"/>
      <c r="E40" s="70">
        <v>1</v>
      </c>
      <c r="F40" s="232">
        <f t="shared" si="0"/>
        <v>0</v>
      </c>
      <c r="G40" s="233"/>
      <c r="H40" s="47"/>
      <c r="I40" s="261"/>
      <c r="J40" s="261"/>
      <c r="K40" s="96" t="s">
        <v>110</v>
      </c>
      <c r="L40" s="86">
        <v>356986.8</v>
      </c>
      <c r="M40" s="86">
        <v>35698680</v>
      </c>
      <c r="U40" s="97"/>
      <c r="V40" s="84"/>
    </row>
    <row r="41" spans="1:22" ht="18" customHeight="1" x14ac:dyDescent="0.3">
      <c r="B41" s="44" t="s">
        <v>65</v>
      </c>
      <c r="C41" s="262">
        <v>87333.3</v>
      </c>
      <c r="D41" s="263"/>
      <c r="E41" s="70">
        <v>0.5</v>
      </c>
      <c r="F41" s="232">
        <f t="shared" si="0"/>
        <v>43666.65</v>
      </c>
      <c r="G41" s="233"/>
      <c r="H41" s="47"/>
      <c r="I41" s="1"/>
      <c r="K41" s="96" t="s">
        <v>99</v>
      </c>
      <c r="L41" s="86">
        <v>3090</v>
      </c>
      <c r="M41" s="86">
        <v>309000</v>
      </c>
      <c r="U41" s="97"/>
      <c r="V41" s="84"/>
    </row>
    <row r="42" spans="1:22" s="83" customFormat="1" ht="18" customHeight="1" x14ac:dyDescent="0.3">
      <c r="B42" s="44" t="s">
        <v>99</v>
      </c>
      <c r="C42" s="262">
        <v>18718.59</v>
      </c>
      <c r="D42" s="263"/>
      <c r="E42" s="82">
        <v>0</v>
      </c>
      <c r="F42" s="232">
        <f t="shared" si="0"/>
        <v>0</v>
      </c>
      <c r="G42" s="233"/>
      <c r="H42" s="47"/>
      <c r="I42" s="1"/>
      <c r="K42" s="96" t="s">
        <v>88</v>
      </c>
      <c r="L42" s="86">
        <v>0</v>
      </c>
      <c r="M42" s="86">
        <v>0</v>
      </c>
      <c r="U42" s="97"/>
      <c r="V42" s="84"/>
    </row>
    <row r="43" spans="1:22" ht="18" customHeight="1" x14ac:dyDescent="0.3">
      <c r="B43" s="44" t="s">
        <v>69</v>
      </c>
      <c r="C43" s="262"/>
      <c r="D43" s="263"/>
      <c r="E43" s="70">
        <v>1</v>
      </c>
      <c r="F43" s="232">
        <f t="shared" si="0"/>
        <v>0</v>
      </c>
      <c r="G43" s="233"/>
      <c r="H43" s="47"/>
      <c r="I43" s="1"/>
      <c r="J43" s="1"/>
      <c r="K43" s="96" t="s">
        <v>89</v>
      </c>
      <c r="L43" s="86">
        <v>0</v>
      </c>
      <c r="M43" s="86">
        <v>0</v>
      </c>
      <c r="U43" s="97"/>
    </row>
    <row r="44" spans="1:22" ht="20.100000000000001" customHeight="1" x14ac:dyDescent="0.3">
      <c r="B44" s="243" t="s">
        <v>71</v>
      </c>
      <c r="C44" s="243"/>
      <c r="D44" s="243"/>
      <c r="E44" s="243"/>
      <c r="F44" s="232">
        <f>SUM(F38:G43)</f>
        <v>266825.21000000002</v>
      </c>
      <c r="G44" s="233"/>
      <c r="H44" s="47"/>
      <c r="I44" s="232">
        <v>7797195.8399999999</v>
      </c>
      <c r="J44" s="233"/>
      <c r="K44" s="96" t="s">
        <v>90</v>
      </c>
      <c r="L44" s="86">
        <v>0</v>
      </c>
      <c r="M44" s="86">
        <v>0</v>
      </c>
      <c r="U44" s="97"/>
    </row>
    <row r="45" spans="1:22" ht="12" customHeight="1" x14ac:dyDescent="0.25">
      <c r="C45" s="1"/>
      <c r="D45" s="1"/>
      <c r="H45" s="45"/>
      <c r="J45" s="49"/>
      <c r="K45" s="96" t="s">
        <v>91</v>
      </c>
      <c r="L45" s="86">
        <v>0</v>
      </c>
      <c r="M45" s="86">
        <v>0</v>
      </c>
      <c r="U45" s="97"/>
    </row>
    <row r="46" spans="1:22" ht="54.75" customHeight="1" x14ac:dyDescent="0.25">
      <c r="C46" s="74">
        <f>ROUND((1.4*((D13+9)/(2*D13+12))),4)</f>
        <v>0.96250000000000002</v>
      </c>
      <c r="E46" s="48"/>
      <c r="H46" s="74">
        <f>0.8+(1/20)*((B18/A25)-1)</f>
        <v>0.77325714285714287</v>
      </c>
      <c r="J46" s="50"/>
      <c r="K46" s="96" t="s">
        <v>92</v>
      </c>
      <c r="L46" s="86">
        <v>0</v>
      </c>
      <c r="M46" s="86">
        <v>0</v>
      </c>
      <c r="U46" s="97"/>
    </row>
    <row r="47" spans="1:22" ht="10.5" customHeight="1" x14ac:dyDescent="0.25">
      <c r="C47" s="1"/>
      <c r="D47" s="279"/>
      <c r="H47" s="1"/>
      <c r="J47" s="49"/>
      <c r="K47" s="96" t="s">
        <v>93</v>
      </c>
      <c r="L47" s="86">
        <v>0</v>
      </c>
      <c r="M47" s="86">
        <v>0</v>
      </c>
      <c r="U47" s="97"/>
    </row>
    <row r="48" spans="1:22" ht="39" customHeight="1" x14ac:dyDescent="0.25">
      <c r="B48" s="239" t="s">
        <v>72</v>
      </c>
      <c r="C48" s="240"/>
      <c r="D48" s="241">
        <f>MAX(C46,H46)*I31*F44</f>
        <v>69110.064110587511</v>
      </c>
      <c r="E48" s="242"/>
      <c r="F48" s="38" t="s">
        <v>67</v>
      </c>
      <c r="G48" s="51" t="s">
        <v>73</v>
      </c>
      <c r="H48" s="74">
        <f>D48/F44</f>
        <v>0.25900875000000001</v>
      </c>
      <c r="I48" s="52" t="str">
        <f>IF(H48&gt;I33,"OK","NO CUMPLE")</f>
        <v>OK</v>
      </c>
      <c r="J48" s="49"/>
      <c r="K48" s="96" t="s">
        <v>66</v>
      </c>
      <c r="L48" s="86">
        <v>3011663.27</v>
      </c>
      <c r="M48" s="86">
        <v>3011663.27</v>
      </c>
      <c r="U48" s="98"/>
      <c r="V48" s="86"/>
    </row>
    <row r="49" spans="1:16" x14ac:dyDescent="0.25">
      <c r="C49" s="1"/>
      <c r="D49" s="1"/>
      <c r="J49" s="49"/>
      <c r="K49" s="49"/>
      <c r="L49" s="49"/>
      <c r="M49" s="49"/>
    </row>
    <row r="50" spans="1:16" ht="18.75" x14ac:dyDescent="0.25">
      <c r="A50" s="250" t="str">
        <f>"-  Factor de escalamiento para el espectro en dirección X  y  Y"</f>
        <v>-  Factor de escalamiento para el espectro en dirección X  y  Y</v>
      </c>
      <c r="B50" s="251"/>
      <c r="C50" s="251"/>
      <c r="D50" s="251"/>
      <c r="E50" s="251"/>
      <c r="F50" s="251"/>
      <c r="G50" s="251"/>
      <c r="H50" s="251"/>
      <c r="I50" s="251"/>
      <c r="J50" s="251"/>
    </row>
    <row r="51" spans="1:16" ht="6" customHeight="1" x14ac:dyDescent="0.25">
      <c r="A51" s="68"/>
      <c r="B51" s="68"/>
      <c r="C51" s="68"/>
      <c r="D51" s="68"/>
      <c r="E51" s="68"/>
      <c r="F51" s="68"/>
      <c r="G51" s="68"/>
      <c r="J51" s="49"/>
      <c r="K51" s="49"/>
      <c r="L51" s="49"/>
      <c r="M51" s="49"/>
    </row>
    <row r="52" spans="1:16" x14ac:dyDescent="0.25">
      <c r="K52" s="80" t="s">
        <v>80</v>
      </c>
      <c r="L52" s="80" t="s">
        <v>81</v>
      </c>
      <c r="M52" s="80" t="s">
        <v>82</v>
      </c>
      <c r="N52" s="80" t="s">
        <v>83</v>
      </c>
      <c r="O52" s="80" t="s">
        <v>84</v>
      </c>
      <c r="P52" s="80" t="s">
        <v>85</v>
      </c>
    </row>
    <row r="53" spans="1:16" x14ac:dyDescent="0.25">
      <c r="J53" s="49"/>
      <c r="K53" s="79" t="s">
        <v>96</v>
      </c>
      <c r="L53" s="79" t="s">
        <v>88</v>
      </c>
      <c r="M53" s="79" t="s">
        <v>87</v>
      </c>
      <c r="N53" s="79">
        <v>0</v>
      </c>
      <c r="O53" s="79">
        <v>-339.6</v>
      </c>
      <c r="P53" s="79">
        <v>0</v>
      </c>
    </row>
    <row r="54" spans="1:16" x14ac:dyDescent="0.25">
      <c r="J54" s="49"/>
      <c r="K54" s="79" t="s">
        <v>96</v>
      </c>
      <c r="L54" s="79" t="s">
        <v>89</v>
      </c>
      <c r="M54" s="79" t="s">
        <v>87</v>
      </c>
      <c r="N54" s="79">
        <v>0</v>
      </c>
      <c r="O54" s="79">
        <v>-339.6</v>
      </c>
      <c r="P54" s="79">
        <v>0</v>
      </c>
    </row>
    <row r="55" spans="1:16" x14ac:dyDescent="0.25">
      <c r="J55" s="49"/>
      <c r="K55" s="79" t="s">
        <v>96</v>
      </c>
      <c r="L55" s="79" t="s">
        <v>90</v>
      </c>
      <c r="M55" s="79" t="s">
        <v>87</v>
      </c>
      <c r="N55" s="79">
        <v>0</v>
      </c>
      <c r="O55" s="79">
        <v>-339.6</v>
      </c>
      <c r="P55" s="79">
        <v>0</v>
      </c>
    </row>
    <row r="56" spans="1:16" x14ac:dyDescent="0.25">
      <c r="A56" s="235"/>
      <c r="B56" s="235"/>
      <c r="C56" s="235"/>
      <c r="D56" s="235"/>
      <c r="E56" s="235"/>
      <c r="F56" s="235"/>
      <c r="G56" s="235"/>
      <c r="K56" s="79" t="s">
        <v>96</v>
      </c>
      <c r="L56" s="79" t="s">
        <v>91</v>
      </c>
      <c r="M56" s="79" t="s">
        <v>87</v>
      </c>
      <c r="N56" s="79">
        <v>0</v>
      </c>
      <c r="O56" s="79">
        <v>0</v>
      </c>
      <c r="P56" s="79">
        <v>-339.6</v>
      </c>
    </row>
    <row r="57" spans="1:16" x14ac:dyDescent="0.25">
      <c r="A57" s="235"/>
      <c r="B57" s="235"/>
      <c r="C57" s="235"/>
      <c r="D57" s="235"/>
      <c r="E57" s="235"/>
      <c r="F57" s="235"/>
      <c r="G57" s="235"/>
      <c r="K57" s="79" t="s">
        <v>96</v>
      </c>
      <c r="L57" s="79" t="s">
        <v>92</v>
      </c>
      <c r="M57" s="79" t="s">
        <v>87</v>
      </c>
      <c r="N57" s="79">
        <v>0</v>
      </c>
      <c r="O57" s="79">
        <v>0</v>
      </c>
      <c r="P57" s="79">
        <v>-339.75</v>
      </c>
    </row>
    <row r="58" spans="1:16" x14ac:dyDescent="0.25">
      <c r="A58" s="235"/>
      <c r="B58" s="235"/>
      <c r="C58" s="235"/>
      <c r="D58" s="235"/>
      <c r="E58" s="235"/>
      <c r="F58" s="235"/>
      <c r="G58" s="235"/>
      <c r="K58" s="79" t="s">
        <v>96</v>
      </c>
      <c r="L58" s="79" t="s">
        <v>93</v>
      </c>
      <c r="M58" s="79" t="s">
        <v>87</v>
      </c>
      <c r="N58" s="79">
        <v>0</v>
      </c>
      <c r="O58" s="79">
        <v>0</v>
      </c>
      <c r="P58" s="79">
        <v>-339.75</v>
      </c>
    </row>
    <row r="59" spans="1:16" x14ac:dyDescent="0.25">
      <c r="A59" s="235"/>
      <c r="B59" s="235"/>
      <c r="C59" s="235"/>
      <c r="D59" s="235"/>
      <c r="E59" s="235"/>
      <c r="F59" s="235"/>
      <c r="G59" s="235"/>
      <c r="K59" s="79" t="s">
        <v>96</v>
      </c>
      <c r="L59" s="79" t="s">
        <v>94</v>
      </c>
      <c r="M59" s="79" t="s">
        <v>87</v>
      </c>
      <c r="N59" s="79">
        <v>0</v>
      </c>
      <c r="O59" s="79">
        <v>338.8</v>
      </c>
      <c r="P59" s="79">
        <v>103.55</v>
      </c>
    </row>
    <row r="60" spans="1:16" x14ac:dyDescent="0.25">
      <c r="A60" s="235"/>
      <c r="B60" s="235"/>
      <c r="C60" s="235"/>
      <c r="D60" s="235"/>
      <c r="E60" s="235"/>
      <c r="F60" s="235"/>
      <c r="G60" s="235"/>
      <c r="K60" s="79" t="s">
        <v>96</v>
      </c>
      <c r="L60" s="79" t="s">
        <v>95</v>
      </c>
      <c r="M60" s="79" t="s">
        <v>87</v>
      </c>
      <c r="N60" s="79">
        <v>0</v>
      </c>
      <c r="O60" s="79">
        <v>121.76</v>
      </c>
      <c r="P60" s="79">
        <v>338.65</v>
      </c>
    </row>
    <row r="61" spans="1:16" x14ac:dyDescent="0.25">
      <c r="A61" s="235"/>
      <c r="B61" s="235"/>
      <c r="C61" s="235"/>
      <c r="D61" s="235"/>
      <c r="E61" s="235"/>
      <c r="F61" s="235"/>
      <c r="G61" s="235"/>
    </row>
    <row r="62" spans="1:16" ht="15.75" x14ac:dyDescent="0.25">
      <c r="A62" s="75" t="str">
        <f>"   Corte basal en dirección al eje X optenido del analisis dinámico de la estructura:"</f>
        <v xml:space="preserve">   Corte basal en dirección al eje X optenido del analisis dinámico de la estructura:</v>
      </c>
      <c r="B62" s="75"/>
      <c r="C62" s="75"/>
      <c r="D62" s="75"/>
      <c r="E62" s="75"/>
      <c r="F62" s="76"/>
      <c r="G62" s="76"/>
      <c r="H62" s="77"/>
      <c r="I62" s="77"/>
      <c r="J62" s="78"/>
      <c r="K62" s="53"/>
      <c r="L62" s="53"/>
      <c r="M62" s="53"/>
      <c r="N62" s="53"/>
      <c r="O62" s="53"/>
      <c r="P62" s="53"/>
    </row>
    <row r="63" spans="1:16" x14ac:dyDescent="0.25">
      <c r="A63" s="81"/>
      <c r="B63" s="81"/>
      <c r="C63" s="81"/>
      <c r="D63" s="81"/>
      <c r="E63" s="81"/>
      <c r="F63" s="81"/>
      <c r="G63" s="81"/>
      <c r="H63" s="53"/>
      <c r="I63" s="53"/>
    </row>
    <row r="64" spans="1:16" x14ac:dyDescent="0.25">
      <c r="A64" s="80" t="s">
        <v>80</v>
      </c>
      <c r="B64" s="80" t="s">
        <v>81</v>
      </c>
      <c r="C64" s="80" t="s">
        <v>82</v>
      </c>
      <c r="D64" s="80" t="s">
        <v>83</v>
      </c>
      <c r="E64" s="80" t="s">
        <v>84</v>
      </c>
      <c r="F64" s="80" t="s">
        <v>85</v>
      </c>
      <c r="G64" s="80" t="s">
        <v>100</v>
      </c>
      <c r="H64" s="80" t="s">
        <v>101</v>
      </c>
      <c r="I64" s="53"/>
      <c r="K64" s="53"/>
      <c r="L64" s="53"/>
      <c r="M64" s="53"/>
      <c r="N64" s="53"/>
      <c r="O64" s="53"/>
      <c r="P64" s="53"/>
    </row>
    <row r="65" spans="1:16" x14ac:dyDescent="0.25">
      <c r="A65" s="79" t="s">
        <v>96</v>
      </c>
      <c r="B65" s="79" t="s">
        <v>88</v>
      </c>
      <c r="C65" s="79" t="s">
        <v>87</v>
      </c>
      <c r="D65" s="79">
        <v>0</v>
      </c>
      <c r="E65" s="86">
        <v>69120.3</v>
      </c>
      <c r="F65" s="85">
        <v>0</v>
      </c>
      <c r="G65" s="81">
        <f>$D$48/E65</f>
        <v>0.99985191196490042</v>
      </c>
      <c r="H65" s="53" t="e">
        <f>$D$48/F65</f>
        <v>#DIV/0!</v>
      </c>
      <c r="I65" s="79"/>
      <c r="J65" s="86">
        <f>I65*E65</f>
        <v>0</v>
      </c>
      <c r="L65" s="84" t="s">
        <v>102</v>
      </c>
    </row>
    <row r="66" spans="1:16" x14ac:dyDescent="0.25">
      <c r="A66" s="79" t="s">
        <v>96</v>
      </c>
      <c r="B66" s="79" t="s">
        <v>89</v>
      </c>
      <c r="C66" s="79" t="s">
        <v>87</v>
      </c>
      <c r="D66" s="79">
        <v>0</v>
      </c>
      <c r="E66" s="86"/>
      <c r="F66" s="85">
        <v>0</v>
      </c>
      <c r="G66" s="81" t="e">
        <f t="shared" ref="G66:G72" si="1">$D$48/E66</f>
        <v>#DIV/0!</v>
      </c>
      <c r="H66" s="83" t="e">
        <f t="shared" ref="H66:H72" si="2">$D$48/F66</f>
        <v>#DIV/0!</v>
      </c>
      <c r="I66" s="79"/>
      <c r="J66" s="86">
        <f>I66*E66</f>
        <v>0</v>
      </c>
      <c r="K66" s="53"/>
      <c r="L66" s="84" t="s">
        <v>103</v>
      </c>
      <c r="M66" s="53"/>
      <c r="N66" s="53"/>
      <c r="O66" s="53"/>
      <c r="P66" s="53"/>
    </row>
    <row r="67" spans="1:16" x14ac:dyDescent="0.25">
      <c r="A67" s="79" t="s">
        <v>96</v>
      </c>
      <c r="B67" s="79" t="s">
        <v>90</v>
      </c>
      <c r="C67" s="79" t="s">
        <v>87</v>
      </c>
      <c r="D67" s="79">
        <v>0</v>
      </c>
      <c r="E67" s="86"/>
      <c r="F67" s="85">
        <v>0</v>
      </c>
      <c r="G67" s="81" t="e">
        <f t="shared" si="1"/>
        <v>#DIV/0!</v>
      </c>
      <c r="H67" s="83" t="e">
        <f t="shared" si="2"/>
        <v>#DIV/0!</v>
      </c>
      <c r="I67" s="79"/>
      <c r="J67" s="86">
        <f>I67*E67</f>
        <v>0</v>
      </c>
      <c r="L67" s="84" t="s">
        <v>104</v>
      </c>
    </row>
    <row r="68" spans="1:16" x14ac:dyDescent="0.25">
      <c r="A68" s="79" t="s">
        <v>96</v>
      </c>
      <c r="B68" s="79" t="s">
        <v>91</v>
      </c>
      <c r="C68" s="79" t="s">
        <v>87</v>
      </c>
      <c r="D68" s="79">
        <v>0</v>
      </c>
      <c r="E68" s="85">
        <v>0</v>
      </c>
      <c r="F68" s="86">
        <v>69127.75</v>
      </c>
      <c r="G68" s="81" t="e">
        <f t="shared" si="1"/>
        <v>#DIV/0!</v>
      </c>
      <c r="H68" s="83">
        <f t="shared" si="2"/>
        <v>0.99974415644350512</v>
      </c>
      <c r="I68" s="79"/>
      <c r="J68" s="86">
        <f>I68*F68</f>
        <v>0</v>
      </c>
      <c r="L68" s="84" t="s">
        <v>105</v>
      </c>
    </row>
    <row r="69" spans="1:16" x14ac:dyDescent="0.25">
      <c r="A69" s="79" t="s">
        <v>96</v>
      </c>
      <c r="B69" s="79" t="s">
        <v>92</v>
      </c>
      <c r="C69" s="79" t="s">
        <v>87</v>
      </c>
      <c r="D69" s="79">
        <v>0</v>
      </c>
      <c r="E69" s="85">
        <v>0</v>
      </c>
      <c r="F69" s="86"/>
      <c r="G69" s="81" t="e">
        <f t="shared" si="1"/>
        <v>#DIV/0!</v>
      </c>
      <c r="H69" s="83" t="e">
        <f t="shared" si="2"/>
        <v>#DIV/0!</v>
      </c>
      <c r="I69" s="79"/>
      <c r="J69" s="86">
        <f>I69*F69</f>
        <v>0</v>
      </c>
      <c r="L69" s="84" t="s">
        <v>106</v>
      </c>
    </row>
    <row r="70" spans="1:16" x14ac:dyDescent="0.25">
      <c r="A70" s="79" t="s">
        <v>96</v>
      </c>
      <c r="B70" s="79" t="s">
        <v>93</v>
      </c>
      <c r="C70" s="79" t="s">
        <v>87</v>
      </c>
      <c r="D70" s="79">
        <v>0</v>
      </c>
      <c r="E70" s="85">
        <v>0</v>
      </c>
      <c r="F70" s="86"/>
      <c r="G70" s="81" t="e">
        <f t="shared" si="1"/>
        <v>#DIV/0!</v>
      </c>
      <c r="H70" s="83" t="e">
        <f t="shared" si="2"/>
        <v>#DIV/0!</v>
      </c>
      <c r="I70" s="79"/>
      <c r="J70" s="86">
        <f>I70*F70</f>
        <v>0</v>
      </c>
      <c r="L70" s="84" t="s">
        <v>107</v>
      </c>
    </row>
    <row r="71" spans="1:16" x14ac:dyDescent="0.25">
      <c r="A71" s="79" t="s">
        <v>96</v>
      </c>
      <c r="B71" s="79" t="s">
        <v>94</v>
      </c>
      <c r="C71" s="79" t="s">
        <v>87</v>
      </c>
      <c r="D71" s="79">
        <v>0</v>
      </c>
      <c r="E71" s="86"/>
      <c r="F71" s="85"/>
      <c r="G71" s="81" t="e">
        <f t="shared" si="1"/>
        <v>#DIV/0!</v>
      </c>
      <c r="H71" s="83" t="e">
        <f t="shared" si="2"/>
        <v>#DIV/0!</v>
      </c>
      <c r="I71" s="79"/>
      <c r="J71" s="86">
        <f>I71*E71</f>
        <v>0</v>
      </c>
      <c r="L71" s="84" t="s">
        <v>108</v>
      </c>
    </row>
    <row r="72" spans="1:16" x14ac:dyDescent="0.25">
      <c r="A72" s="79" t="s">
        <v>96</v>
      </c>
      <c r="B72" s="79" t="s">
        <v>95</v>
      </c>
      <c r="C72" s="79" t="s">
        <v>87</v>
      </c>
      <c r="D72" s="79">
        <v>0</v>
      </c>
      <c r="E72" s="85"/>
      <c r="F72" s="86"/>
      <c r="G72" s="81" t="e">
        <f t="shared" si="1"/>
        <v>#DIV/0!</v>
      </c>
      <c r="H72" s="83" t="e">
        <f t="shared" si="2"/>
        <v>#DIV/0!</v>
      </c>
      <c r="I72" s="79"/>
      <c r="J72" s="86">
        <f>I72*F72</f>
        <v>0</v>
      </c>
      <c r="L72" s="84" t="s">
        <v>109</v>
      </c>
    </row>
    <row r="73" spans="1:16" x14ac:dyDescent="0.25">
      <c r="J73" s="86"/>
    </row>
    <row r="74" spans="1:16" x14ac:dyDescent="0.25">
      <c r="J74" s="53"/>
    </row>
    <row r="75" spans="1:16" x14ac:dyDescent="0.25">
      <c r="J75" s="53"/>
    </row>
    <row r="76" spans="1:16" x14ac:dyDescent="0.25">
      <c r="J76" s="53"/>
    </row>
    <row r="77" spans="1:16" x14ac:dyDescent="0.25">
      <c r="J77" s="53"/>
    </row>
    <row r="78" spans="1:16" x14ac:dyDescent="0.25">
      <c r="J78" s="53"/>
    </row>
    <row r="79" spans="1:16" x14ac:dyDescent="0.25">
      <c r="J79" s="53"/>
    </row>
    <row r="80" spans="1:16" x14ac:dyDescent="0.25">
      <c r="J80" s="53"/>
    </row>
    <row r="81" spans="10:10" x14ac:dyDescent="0.25">
      <c r="J81" s="53"/>
    </row>
    <row r="82" spans="10:10" x14ac:dyDescent="0.25">
      <c r="J82" s="53"/>
    </row>
    <row r="83" spans="10:10" x14ac:dyDescent="0.25">
      <c r="J83" s="53"/>
    </row>
    <row r="84" spans="10:10" x14ac:dyDescent="0.25">
      <c r="J84" s="53"/>
    </row>
    <row r="85" spans="10:10" x14ac:dyDescent="0.25">
      <c r="J85" s="53"/>
    </row>
    <row r="86" spans="10:10" x14ac:dyDescent="0.25">
      <c r="J86" s="53"/>
    </row>
    <row r="87" spans="10:10" x14ac:dyDescent="0.25">
      <c r="J87" s="53"/>
    </row>
    <row r="88" spans="10:10" x14ac:dyDescent="0.25">
      <c r="J88" s="53"/>
    </row>
    <row r="89" spans="10:10" x14ac:dyDescent="0.25">
      <c r="J89" s="53"/>
    </row>
    <row r="90" spans="10:10" x14ac:dyDescent="0.25">
      <c r="J90" s="53"/>
    </row>
    <row r="91" spans="10:10" x14ac:dyDescent="0.25">
      <c r="J91" s="53"/>
    </row>
    <row r="92" spans="10:10" x14ac:dyDescent="0.25">
      <c r="J92" s="53"/>
    </row>
    <row r="93" spans="10:10" x14ac:dyDescent="0.25">
      <c r="J93" s="53"/>
    </row>
    <row r="94" spans="10:10" x14ac:dyDescent="0.25">
      <c r="J94" s="53"/>
    </row>
    <row r="95" spans="10:10" x14ac:dyDescent="0.25">
      <c r="J95" s="53"/>
    </row>
    <row r="96" spans="10:10" x14ac:dyDescent="0.25">
      <c r="J96" s="53"/>
    </row>
    <row r="97" spans="10:10" x14ac:dyDescent="0.25">
      <c r="J97" s="53"/>
    </row>
    <row r="98" spans="10:10" x14ac:dyDescent="0.25">
      <c r="J98" s="53"/>
    </row>
    <row r="99" spans="10:10" x14ac:dyDescent="0.25">
      <c r="J99" s="53"/>
    </row>
    <row r="100" spans="10:10" x14ac:dyDescent="0.25">
      <c r="J100" s="53"/>
    </row>
    <row r="101" spans="10:10" x14ac:dyDescent="0.25">
      <c r="J101" s="53"/>
    </row>
    <row r="102" spans="10:10" x14ac:dyDescent="0.25">
      <c r="J102" s="53"/>
    </row>
    <row r="103" spans="10:10" x14ac:dyDescent="0.25">
      <c r="J103" s="53"/>
    </row>
    <row r="104" spans="10:10" x14ac:dyDescent="0.25">
      <c r="J104" s="53"/>
    </row>
    <row r="105" spans="10:10" x14ac:dyDescent="0.25">
      <c r="J105" s="53"/>
    </row>
    <row r="106" spans="10:10" x14ac:dyDescent="0.25">
      <c r="J106" s="53"/>
    </row>
  </sheetData>
  <mergeCells count="50">
    <mergeCell ref="C41:D41"/>
    <mergeCell ref="C43:D43"/>
    <mergeCell ref="F38:G38"/>
    <mergeCell ref="F40:G40"/>
    <mergeCell ref="C39:D39"/>
    <mergeCell ref="C42:D42"/>
    <mergeCell ref="F39:G39"/>
    <mergeCell ref="F42:G42"/>
    <mergeCell ref="F41:G41"/>
    <mergeCell ref="F43:G43"/>
    <mergeCell ref="C37:D37"/>
    <mergeCell ref="B17:C17"/>
    <mergeCell ref="B18:C18"/>
    <mergeCell ref="I38:J40"/>
    <mergeCell ref="C38:D38"/>
    <mergeCell ref="C40:D40"/>
    <mergeCell ref="P28:Q28"/>
    <mergeCell ref="D12:E12"/>
    <mergeCell ref="D13:E13"/>
    <mergeCell ref="A20:J20"/>
    <mergeCell ref="H12:I12"/>
    <mergeCell ref="H13:I13"/>
    <mergeCell ref="A12:B13"/>
    <mergeCell ref="A2:J2"/>
    <mergeCell ref="C10:J10"/>
    <mergeCell ref="C4:J4"/>
    <mergeCell ref="B6:J6"/>
    <mergeCell ref="B7:J7"/>
    <mergeCell ref="B8:J8"/>
    <mergeCell ref="A60:G60"/>
    <mergeCell ref="A61:G61"/>
    <mergeCell ref="A50:J50"/>
    <mergeCell ref="A56:G56"/>
    <mergeCell ref="A57:G57"/>
    <mergeCell ref="I44:J44"/>
    <mergeCell ref="B15:C15"/>
    <mergeCell ref="A58:G58"/>
    <mergeCell ref="A59:G59"/>
    <mergeCell ref="B16:C16"/>
    <mergeCell ref="B22:C22"/>
    <mergeCell ref="B48:C48"/>
    <mergeCell ref="D48:E48"/>
    <mergeCell ref="F44:G44"/>
    <mergeCell ref="B44:E44"/>
    <mergeCell ref="I37:J37"/>
    <mergeCell ref="F37:G37"/>
    <mergeCell ref="F33:G33"/>
    <mergeCell ref="I31:J31"/>
    <mergeCell ref="I33:J33"/>
    <mergeCell ref="A35:J35"/>
  </mergeCells>
  <dataValidations disablePrompts="1" count="2">
    <dataValidation type="list" allowBlank="1" showInputMessage="1" showErrorMessage="1" sqref="Q20:Q23 M20:M23">
      <formula1>$M$19:$M$23</formula1>
    </dataValidation>
    <dataValidation type="list" allowBlank="1" showInputMessage="1" showErrorMessage="1" sqref="F16:F18">
      <formula1>$M$12:$M$15</formula1>
    </dataValidation>
  </dataValidations>
  <printOptions horizontalCentered="1"/>
  <pageMargins left="0.19685039370078741" right="0.19685039370078741" top="0.19685039370078741" bottom="0" header="0.31496062992125984" footer="0.31496062992125984"/>
  <pageSetup scale="70" orientation="portrait" horizontalDpi="300" verticalDpi="300" r:id="rId1"/>
  <drawing r:id="rId2"/>
  <legacyDrawing r:id="rId3"/>
  <oleObjects>
    <mc:AlternateContent xmlns:mc="http://schemas.openxmlformats.org/markup-compatibility/2006">
      <mc:Choice Requires="x14">
        <oleObject progId="Equation.3" shapeId="2050" r:id="rId4">
          <objectPr defaultSize="0" autoPict="0" r:id="rId5">
            <anchor moveWithCells="1">
              <from>
                <xdr:col>0</xdr:col>
                <xdr:colOff>47625</xdr:colOff>
                <xdr:row>3</xdr:row>
                <xdr:rowOff>19050</xdr:rowOff>
              </from>
              <to>
                <xdr:col>1</xdr:col>
                <xdr:colOff>809625</xdr:colOff>
                <xdr:row>3</xdr:row>
                <xdr:rowOff>514350</xdr:rowOff>
              </to>
            </anchor>
          </objectPr>
        </oleObject>
      </mc:Choice>
      <mc:Fallback>
        <oleObject progId="Equation.3" shapeId="2050" r:id="rId4"/>
      </mc:Fallback>
    </mc:AlternateContent>
    <mc:AlternateContent xmlns:mc="http://schemas.openxmlformats.org/markup-compatibility/2006">
      <mc:Choice Requires="x14">
        <oleObject progId="Equation.3" shapeId="2051" r:id="rId6">
          <objectPr defaultSize="0" autoPict="0" r:id="rId7">
            <anchor moveWithCells="1">
              <from>
                <xdr:col>0</xdr:col>
                <xdr:colOff>57150</xdr:colOff>
                <xdr:row>5</xdr:row>
                <xdr:rowOff>19050</xdr:rowOff>
              </from>
              <to>
                <xdr:col>0</xdr:col>
                <xdr:colOff>1009650</xdr:colOff>
                <xdr:row>6</xdr:row>
                <xdr:rowOff>9525</xdr:rowOff>
              </to>
            </anchor>
          </objectPr>
        </oleObject>
      </mc:Choice>
      <mc:Fallback>
        <oleObject progId="Equation.3" shapeId="2051" r:id="rId6"/>
      </mc:Fallback>
    </mc:AlternateContent>
    <mc:AlternateContent xmlns:mc="http://schemas.openxmlformats.org/markup-compatibility/2006">
      <mc:Choice Requires="x14">
        <oleObject progId="Equation.3" shapeId="2052" r:id="rId8">
          <objectPr defaultSize="0" autoPict="0" r:id="rId9">
            <anchor moveWithCells="1">
              <from>
                <xdr:col>0</xdr:col>
                <xdr:colOff>57150</xdr:colOff>
                <xdr:row>6</xdr:row>
                <xdr:rowOff>38100</xdr:rowOff>
              </from>
              <to>
                <xdr:col>0</xdr:col>
                <xdr:colOff>1009650</xdr:colOff>
                <xdr:row>6</xdr:row>
                <xdr:rowOff>333375</xdr:rowOff>
              </to>
            </anchor>
          </objectPr>
        </oleObject>
      </mc:Choice>
      <mc:Fallback>
        <oleObject progId="Equation.3" shapeId="2052" r:id="rId8"/>
      </mc:Fallback>
    </mc:AlternateContent>
    <mc:AlternateContent xmlns:mc="http://schemas.openxmlformats.org/markup-compatibility/2006">
      <mc:Choice Requires="x14">
        <oleObject progId="Equation.3" shapeId="2053" r:id="rId10">
          <objectPr defaultSize="0" autoPict="0" r:id="rId11">
            <anchor moveWithCells="1">
              <from>
                <xdr:col>0</xdr:col>
                <xdr:colOff>28575</xdr:colOff>
                <xdr:row>7</xdr:row>
                <xdr:rowOff>47625</xdr:rowOff>
              </from>
              <to>
                <xdr:col>0</xdr:col>
                <xdr:colOff>981075</xdr:colOff>
                <xdr:row>8</xdr:row>
                <xdr:rowOff>38100</xdr:rowOff>
              </to>
            </anchor>
          </objectPr>
        </oleObject>
      </mc:Choice>
      <mc:Fallback>
        <oleObject progId="Equation.3" shapeId="2053" r:id="rId10"/>
      </mc:Fallback>
    </mc:AlternateContent>
    <mc:AlternateContent xmlns:mc="http://schemas.openxmlformats.org/markup-compatibility/2006">
      <mc:Choice Requires="x14">
        <oleObject progId="Equation.3" shapeId="2054" r:id="rId12">
          <objectPr defaultSize="0" autoPict="0" r:id="rId13">
            <anchor moveWithCells="1">
              <from>
                <xdr:col>0</xdr:col>
                <xdr:colOff>38100</xdr:colOff>
                <xdr:row>9</xdr:row>
                <xdr:rowOff>9525</xdr:rowOff>
              </from>
              <to>
                <xdr:col>1</xdr:col>
                <xdr:colOff>800100</xdr:colOff>
                <xdr:row>10</xdr:row>
                <xdr:rowOff>9525</xdr:rowOff>
              </to>
            </anchor>
          </objectPr>
        </oleObject>
      </mc:Choice>
      <mc:Fallback>
        <oleObject progId="Equation.3" shapeId="2054" r:id="rId12"/>
      </mc:Fallback>
    </mc:AlternateContent>
    <mc:AlternateContent xmlns:mc="http://schemas.openxmlformats.org/markup-compatibility/2006">
      <mc:Choice Requires="x14">
        <oleObject progId="Equation.3" shapeId="2055" r:id="rId14">
          <objectPr defaultSize="0" autoPict="0" r:id="rId15">
            <anchor moveWithCells="1">
              <from>
                <xdr:col>7</xdr:col>
                <xdr:colOff>171450</xdr:colOff>
                <xdr:row>34</xdr:row>
                <xdr:rowOff>9525</xdr:rowOff>
              </from>
              <to>
                <xdr:col>8</xdr:col>
                <xdr:colOff>390525</xdr:colOff>
                <xdr:row>35</xdr:row>
                <xdr:rowOff>0</xdr:rowOff>
              </to>
            </anchor>
          </objectPr>
        </oleObject>
      </mc:Choice>
      <mc:Fallback>
        <oleObject progId="Equation.3" shapeId="2055" r:id="rId14"/>
      </mc:Fallback>
    </mc:AlternateContent>
    <mc:AlternateContent xmlns:mc="http://schemas.openxmlformats.org/markup-compatibility/2006">
      <mc:Choice Requires="x14">
        <oleObject progId="Equation.3" shapeId="10" r:id="rId16">
          <objectPr defaultSize="0" autoPict="0" r:id="rId17">
            <anchor moveWithCells="1">
              <from>
                <xdr:col>0</xdr:col>
                <xdr:colOff>781050</xdr:colOff>
                <xdr:row>47</xdr:row>
                <xdr:rowOff>9525</xdr:rowOff>
              </from>
              <to>
                <xdr:col>3</xdr:col>
                <xdr:colOff>0</xdr:colOff>
                <xdr:row>47</xdr:row>
                <xdr:rowOff>485775</xdr:rowOff>
              </to>
            </anchor>
          </objectPr>
        </oleObject>
      </mc:Choice>
      <mc:Fallback>
        <oleObject progId="Equation.3" shapeId="2062" r:id="rId1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I25:I34"/>
  <sheetViews>
    <sheetView showGridLines="0" workbookViewId="0">
      <selection sqref="A1:P32"/>
    </sheetView>
  </sheetViews>
  <sheetFormatPr baseColWidth="10" defaultRowHeight="15" x14ac:dyDescent="0.25"/>
  <cols>
    <col min="16" max="16" width="11.7109375" customWidth="1"/>
  </cols>
  <sheetData>
    <row r="25" ht="28.5" customHeight="1" x14ac:dyDescent="0.25"/>
    <row r="28" ht="19.5" customHeight="1" x14ac:dyDescent="0.25"/>
    <row r="34" spans="9:9" ht="15.75" x14ac:dyDescent="0.25">
      <c r="I34" s="109" t="s">
        <v>126</v>
      </c>
    </row>
  </sheetData>
  <printOptions horizontalCentered="1"/>
  <pageMargins left="0" right="0" top="0.74803149606299213" bottom="0.74803149606299213" header="0.31496062992125984" footer="0.31496062992125984"/>
  <pageSetup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C4:G10"/>
  <sheetViews>
    <sheetView showGridLines="0" workbookViewId="0">
      <selection activeCell="L13" sqref="L13"/>
    </sheetView>
  </sheetViews>
  <sheetFormatPr baseColWidth="10" defaultRowHeight="15" x14ac:dyDescent="0.25"/>
  <cols>
    <col min="3" max="3" width="16.85546875" customWidth="1"/>
    <col min="4" max="4" width="18.85546875" customWidth="1"/>
  </cols>
  <sheetData>
    <row r="4" spans="3:7" x14ac:dyDescent="0.25">
      <c r="C4" s="1"/>
      <c r="D4" s="1"/>
      <c r="E4" s="1"/>
      <c r="F4" s="1"/>
      <c r="G4" s="1"/>
    </row>
    <row r="5" spans="3:7" x14ac:dyDescent="0.25">
      <c r="C5" s="1"/>
      <c r="D5" s="1"/>
      <c r="E5" s="1"/>
      <c r="F5" s="1"/>
      <c r="G5" s="1"/>
    </row>
    <row r="6" spans="3:7" x14ac:dyDescent="0.25">
      <c r="C6" s="1"/>
      <c r="D6" s="1"/>
      <c r="F6" s="1"/>
      <c r="G6" s="1"/>
    </row>
    <row r="7" spans="3:7" x14ac:dyDescent="0.25">
      <c r="C7" s="1"/>
      <c r="D7" s="1"/>
      <c r="F7" s="1"/>
      <c r="G7" s="1"/>
    </row>
    <row r="8" spans="3:7" x14ac:dyDescent="0.25">
      <c r="C8" s="1"/>
      <c r="D8" s="1"/>
      <c r="F8" s="1"/>
      <c r="G8" s="1"/>
    </row>
    <row r="9" spans="3:7" x14ac:dyDescent="0.25">
      <c r="C9" s="1"/>
      <c r="D9" s="1"/>
      <c r="F9" s="1"/>
      <c r="G9" s="1"/>
    </row>
    <row r="10" spans="3:7" x14ac:dyDescent="0.25">
      <c r="C10" s="1"/>
      <c r="D10" s="1"/>
    </row>
  </sheetData>
  <printOptions horizontalCentered="1"/>
  <pageMargins left="0" right="0" top="0.74803149606299213" bottom="0.74803149606299213" header="0.31496062992125984" footer="0.31496062992125984"/>
  <pageSetup scale="80"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
  <sheetViews>
    <sheetView showGridLines="0" topLeftCell="A7" workbookViewId="0">
      <selection sqref="A1:K40"/>
    </sheetView>
  </sheetViews>
  <sheetFormatPr baseColWidth="10" defaultRowHeight="15" x14ac:dyDescent="0.25"/>
  <sheetData/>
  <printOptions horizontalCentered="1"/>
  <pageMargins left="0" right="0" top="0.59055118110236227" bottom="0" header="0.31496062992125984" footer="0.31496062992125984"/>
  <pageSetup scale="80"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
  <sheetViews>
    <sheetView showGridLines="0" topLeftCell="A4" workbookViewId="0">
      <selection activeCell="O22" sqref="O22"/>
    </sheetView>
  </sheetViews>
  <sheetFormatPr baseColWidth="10" defaultRowHeight="15" x14ac:dyDescent="0.25"/>
  <sheetData/>
  <printOptions horizontalCentered="1"/>
  <pageMargins left="0" right="0" top="0.74803149606299213" bottom="0.74803149606299213" header="0.31496062992125984" footer="0.31496062992125984"/>
  <pageSetup scale="70"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V53"/>
  <sheetViews>
    <sheetView showGridLines="0" workbookViewId="0">
      <selection activeCell="B2" sqref="B2:H2"/>
    </sheetView>
  </sheetViews>
  <sheetFormatPr baseColWidth="10" defaultRowHeight="15" x14ac:dyDescent="0.25"/>
  <cols>
    <col min="1" max="1" width="1.7109375" customWidth="1"/>
    <col min="2" max="2" width="8.42578125" style="123" customWidth="1"/>
    <col min="3" max="8" width="12.7109375" customWidth="1"/>
    <col min="9" max="9" width="2.28515625" style="123" customWidth="1"/>
    <col min="10" max="15" width="10.7109375" customWidth="1"/>
    <col min="16" max="16" width="2.85546875" customWidth="1"/>
    <col min="17" max="22" width="10.7109375" customWidth="1"/>
  </cols>
  <sheetData>
    <row r="1" spans="1:22" ht="5.0999999999999996" customHeight="1" x14ac:dyDescent="0.25">
      <c r="A1" s="126"/>
      <c r="B1" s="126"/>
      <c r="C1" s="126"/>
      <c r="D1" s="126"/>
      <c r="E1" s="126"/>
      <c r="F1" s="126"/>
      <c r="G1" s="126"/>
      <c r="H1" s="126"/>
      <c r="I1" s="126"/>
      <c r="J1" s="126"/>
      <c r="K1" s="126"/>
      <c r="L1" s="126"/>
      <c r="M1" s="126"/>
      <c r="N1" s="126"/>
      <c r="O1" s="126"/>
      <c r="P1" s="126"/>
    </row>
    <row r="2" spans="1:22" ht="15.95" customHeight="1" x14ac:dyDescent="0.3">
      <c r="A2" s="126"/>
      <c r="B2" s="276" t="s">
        <v>139</v>
      </c>
      <c r="C2" s="276"/>
      <c r="D2" s="276"/>
      <c r="E2" s="276"/>
      <c r="F2" s="276"/>
      <c r="G2" s="276"/>
      <c r="H2" s="276"/>
      <c r="I2" s="126"/>
      <c r="J2" s="277" t="s">
        <v>148</v>
      </c>
      <c r="K2" s="277"/>
      <c r="L2" s="277"/>
      <c r="M2" s="277"/>
      <c r="N2" s="277"/>
      <c r="O2" s="277"/>
      <c r="P2" s="126"/>
      <c r="Q2" s="123"/>
      <c r="R2" s="123"/>
      <c r="S2" s="123"/>
      <c r="T2" s="123"/>
      <c r="U2" s="123"/>
      <c r="V2" s="123"/>
    </row>
    <row r="3" spans="1:22" ht="15.95" customHeight="1" x14ac:dyDescent="0.3">
      <c r="A3" s="126"/>
      <c r="B3" s="126"/>
      <c r="C3" s="126"/>
      <c r="D3" s="126"/>
      <c r="E3" s="126"/>
      <c r="F3" s="126"/>
      <c r="G3" s="126"/>
      <c r="H3" s="126"/>
      <c r="I3" s="126"/>
      <c r="J3" s="277" t="s">
        <v>149</v>
      </c>
      <c r="K3" s="277"/>
      <c r="L3" s="277"/>
      <c r="M3" s="277"/>
      <c r="N3" s="277"/>
      <c r="O3" s="277"/>
      <c r="P3" s="129"/>
      <c r="Q3" s="36"/>
      <c r="R3" s="36"/>
      <c r="S3" s="36"/>
      <c r="T3" s="36"/>
      <c r="U3" s="36"/>
      <c r="V3" s="36"/>
    </row>
    <row r="4" spans="1:22" ht="15.95" customHeight="1" x14ac:dyDescent="0.25">
      <c r="A4" s="126"/>
      <c r="B4" s="128" t="s">
        <v>140</v>
      </c>
      <c r="C4" s="275" t="s">
        <v>141</v>
      </c>
      <c r="D4" s="275"/>
      <c r="E4" s="275"/>
      <c r="F4" s="275"/>
      <c r="G4" s="275"/>
      <c r="H4" s="275"/>
      <c r="I4" s="126"/>
      <c r="J4" s="278"/>
      <c r="K4" s="278"/>
      <c r="L4" s="278"/>
      <c r="M4" s="278"/>
      <c r="N4" s="278"/>
      <c r="O4" s="278"/>
      <c r="P4" s="129"/>
      <c r="Q4" s="36"/>
      <c r="R4" s="36"/>
      <c r="S4" s="36"/>
      <c r="T4" s="36"/>
      <c r="U4" s="36"/>
      <c r="V4" s="36"/>
    </row>
    <row r="5" spans="1:22" ht="15.95" customHeight="1" x14ac:dyDescent="0.25">
      <c r="A5" s="126"/>
      <c r="B5" s="126"/>
      <c r="C5" s="275"/>
      <c r="D5" s="275"/>
      <c r="E5" s="275"/>
      <c r="F5" s="275"/>
      <c r="G5" s="275"/>
      <c r="H5" s="275"/>
      <c r="I5" s="126"/>
      <c r="J5" s="272" t="s">
        <v>152</v>
      </c>
      <c r="K5" s="270" t="s">
        <v>25</v>
      </c>
      <c r="L5" s="270"/>
      <c r="M5" s="270"/>
      <c r="N5" s="270"/>
      <c r="O5" s="270"/>
      <c r="P5" s="129"/>
      <c r="Q5" s="36"/>
      <c r="R5" s="36"/>
      <c r="S5" s="36"/>
      <c r="T5" s="36"/>
      <c r="U5" s="36"/>
      <c r="V5" s="36"/>
    </row>
    <row r="6" spans="1:22" ht="15.95" customHeight="1" x14ac:dyDescent="0.25">
      <c r="A6" s="126"/>
      <c r="B6" s="126"/>
      <c r="C6" s="275"/>
      <c r="D6" s="275"/>
      <c r="E6" s="275"/>
      <c r="F6" s="275"/>
      <c r="G6" s="275"/>
      <c r="H6" s="275"/>
      <c r="I6" s="126"/>
      <c r="J6" s="273"/>
      <c r="K6" s="271" t="s">
        <v>150</v>
      </c>
      <c r="L6" s="271"/>
      <c r="M6" s="271"/>
      <c r="N6" s="271"/>
      <c r="O6" s="271"/>
      <c r="P6" s="129"/>
      <c r="Q6" s="36"/>
      <c r="R6" s="36"/>
      <c r="S6" s="36"/>
      <c r="T6" s="36"/>
      <c r="U6" s="36"/>
      <c r="V6" s="36"/>
    </row>
    <row r="7" spans="1:22" ht="15.95" customHeight="1" x14ac:dyDescent="0.25">
      <c r="A7" s="126"/>
      <c r="B7" s="126"/>
      <c r="C7" s="126"/>
      <c r="D7" s="126"/>
      <c r="E7" s="126"/>
      <c r="F7" s="126"/>
      <c r="G7" s="126"/>
      <c r="H7" s="126"/>
      <c r="I7" s="126"/>
      <c r="J7" s="274"/>
      <c r="K7" s="127" t="s">
        <v>19</v>
      </c>
      <c r="L7" s="127" t="s">
        <v>20</v>
      </c>
      <c r="M7" s="127" t="s">
        <v>21</v>
      </c>
      <c r="N7" s="127" t="s">
        <v>22</v>
      </c>
      <c r="O7" s="127" t="s">
        <v>23</v>
      </c>
      <c r="P7" s="129"/>
      <c r="Q7" s="36"/>
      <c r="R7" s="36"/>
      <c r="S7" s="36"/>
      <c r="T7" s="36"/>
      <c r="U7" s="36"/>
      <c r="V7" s="36"/>
    </row>
    <row r="8" spans="1:22" ht="15.95" customHeight="1" x14ac:dyDescent="0.25">
      <c r="A8" s="126"/>
      <c r="B8" s="128" t="s">
        <v>142</v>
      </c>
      <c r="C8" s="275" t="s">
        <v>143</v>
      </c>
      <c r="D8" s="275"/>
      <c r="E8" s="275"/>
      <c r="F8" s="275"/>
      <c r="G8" s="275"/>
      <c r="H8" s="275"/>
      <c r="I8" s="126"/>
      <c r="J8" s="127" t="s">
        <v>13</v>
      </c>
      <c r="K8" s="132">
        <v>6</v>
      </c>
      <c r="L8" s="132">
        <v>5</v>
      </c>
      <c r="M8" s="132">
        <v>4.5</v>
      </c>
      <c r="N8" s="132">
        <v>5</v>
      </c>
      <c r="O8" s="132">
        <v>2</v>
      </c>
      <c r="P8" s="129"/>
      <c r="Q8" s="36"/>
      <c r="R8" s="36"/>
      <c r="S8" s="36"/>
      <c r="T8" s="36"/>
      <c r="U8" s="36"/>
      <c r="V8" s="36"/>
    </row>
    <row r="9" spans="1:22" ht="15.95" customHeight="1" x14ac:dyDescent="0.25">
      <c r="A9" s="126"/>
      <c r="B9" s="126"/>
      <c r="C9" s="275"/>
      <c r="D9" s="275"/>
      <c r="E9" s="275"/>
      <c r="F9" s="275"/>
      <c r="G9" s="275"/>
      <c r="H9" s="275"/>
      <c r="I9" s="126"/>
      <c r="J9" s="127" t="s">
        <v>12</v>
      </c>
      <c r="K9" s="132">
        <v>4</v>
      </c>
      <c r="L9" s="132">
        <v>3.5</v>
      </c>
      <c r="M9" s="132">
        <v>3</v>
      </c>
      <c r="N9" s="132">
        <v>3.5</v>
      </c>
      <c r="O9" s="132">
        <v>1.5</v>
      </c>
      <c r="P9" s="129"/>
      <c r="Q9" s="36"/>
      <c r="R9" s="36"/>
      <c r="S9" s="36"/>
      <c r="T9" s="36"/>
      <c r="U9" s="36"/>
      <c r="V9" s="36"/>
    </row>
    <row r="10" spans="1:22" ht="15.95" customHeight="1" x14ac:dyDescent="0.25">
      <c r="A10" s="126"/>
      <c r="B10" s="126"/>
      <c r="C10" s="275"/>
      <c r="D10" s="275"/>
      <c r="E10" s="275"/>
      <c r="F10" s="275"/>
      <c r="G10" s="275"/>
      <c r="H10" s="275"/>
      <c r="I10" s="126"/>
      <c r="J10" s="127" t="s">
        <v>16</v>
      </c>
      <c r="K10" s="132">
        <v>2</v>
      </c>
      <c r="L10" s="132">
        <v>1.75</v>
      </c>
      <c r="M10" s="132">
        <v>1.5</v>
      </c>
      <c r="N10" s="132">
        <v>2</v>
      </c>
      <c r="O10" s="132">
        <v>1.25</v>
      </c>
      <c r="P10" s="129"/>
      <c r="Q10" s="137"/>
      <c r="R10" s="137"/>
      <c r="S10" s="137"/>
      <c r="T10" s="137"/>
      <c r="U10" s="137"/>
      <c r="V10" s="137"/>
    </row>
    <row r="11" spans="1:22" ht="15.95" customHeight="1" x14ac:dyDescent="0.25">
      <c r="A11" s="126"/>
      <c r="B11" s="126"/>
      <c r="C11" s="275"/>
      <c r="D11" s="275"/>
      <c r="E11" s="275"/>
      <c r="F11" s="275"/>
      <c r="G11" s="275"/>
      <c r="H11" s="275"/>
      <c r="I11" s="126"/>
      <c r="J11" s="134"/>
      <c r="K11" s="134"/>
      <c r="L11" s="134"/>
      <c r="M11" s="134"/>
      <c r="N11" s="134"/>
      <c r="O11" s="134"/>
      <c r="P11" s="129"/>
      <c r="Q11" s="24"/>
      <c r="R11" s="25"/>
      <c r="S11" s="25"/>
      <c r="T11" s="25"/>
      <c r="U11" s="25"/>
      <c r="V11" s="25"/>
    </row>
    <row r="12" spans="1:22" ht="15.95" customHeight="1" x14ac:dyDescent="0.25">
      <c r="A12" s="126"/>
      <c r="B12" s="126"/>
      <c r="C12" s="275"/>
      <c r="D12" s="275"/>
      <c r="E12" s="275"/>
      <c r="F12" s="275"/>
      <c r="G12" s="275"/>
      <c r="H12" s="275"/>
      <c r="I12" s="126"/>
      <c r="J12" s="272" t="s">
        <v>152</v>
      </c>
      <c r="K12" s="270" t="s">
        <v>151</v>
      </c>
      <c r="L12" s="270"/>
      <c r="M12" s="270"/>
      <c r="N12" s="270"/>
      <c r="O12" s="270"/>
      <c r="P12" s="129"/>
      <c r="Q12" s="25"/>
      <c r="R12" s="27"/>
      <c r="S12" s="27"/>
      <c r="T12" s="27"/>
      <c r="U12" s="27"/>
      <c r="V12" s="27"/>
    </row>
    <row r="13" spans="1:22" ht="15.95" customHeight="1" x14ac:dyDescent="0.25">
      <c r="A13" s="126"/>
      <c r="B13" s="126"/>
      <c r="C13" s="126"/>
      <c r="D13" s="126"/>
      <c r="E13" s="126"/>
      <c r="F13" s="126"/>
      <c r="G13" s="126"/>
      <c r="H13" s="126"/>
      <c r="I13" s="126"/>
      <c r="J13" s="273"/>
      <c r="K13" s="271" t="s">
        <v>150</v>
      </c>
      <c r="L13" s="271"/>
      <c r="M13" s="271"/>
      <c r="N13" s="271"/>
      <c r="O13" s="271"/>
      <c r="P13" s="129"/>
      <c r="Q13" s="25"/>
      <c r="R13" s="27"/>
      <c r="S13" s="27"/>
      <c r="T13" s="27"/>
      <c r="U13" s="27"/>
      <c r="V13" s="27"/>
    </row>
    <row r="14" spans="1:22" ht="15.95" customHeight="1" x14ac:dyDescent="0.25">
      <c r="A14" s="126"/>
      <c r="B14" s="128" t="s">
        <v>144</v>
      </c>
      <c r="C14" s="275" t="s">
        <v>145</v>
      </c>
      <c r="D14" s="275"/>
      <c r="E14" s="275"/>
      <c r="F14" s="275"/>
      <c r="G14" s="275"/>
      <c r="H14" s="275"/>
      <c r="I14" s="126"/>
      <c r="J14" s="274"/>
      <c r="K14" s="130" t="s">
        <v>153</v>
      </c>
      <c r="L14" s="127" t="s">
        <v>20</v>
      </c>
      <c r="M14" s="127" t="s">
        <v>21</v>
      </c>
      <c r="N14" s="127" t="s">
        <v>22</v>
      </c>
      <c r="O14" s="127" t="s">
        <v>23</v>
      </c>
      <c r="P14" s="129"/>
      <c r="Q14" s="25"/>
      <c r="R14" s="27"/>
      <c r="S14" s="27"/>
      <c r="T14" s="27"/>
      <c r="U14" s="27"/>
      <c r="V14" s="27"/>
    </row>
    <row r="15" spans="1:22" ht="15.95" customHeight="1" x14ac:dyDescent="0.25">
      <c r="A15" s="126"/>
      <c r="B15" s="126"/>
      <c r="C15" s="275"/>
      <c r="D15" s="275"/>
      <c r="E15" s="275"/>
      <c r="F15" s="275"/>
      <c r="G15" s="275"/>
      <c r="H15" s="275"/>
      <c r="I15" s="126"/>
      <c r="J15" s="127" t="s">
        <v>13</v>
      </c>
      <c r="K15" s="131" t="s">
        <v>154</v>
      </c>
      <c r="L15" s="133">
        <v>5</v>
      </c>
      <c r="M15" s="133">
        <v>4</v>
      </c>
      <c r="N15" s="131" t="s">
        <v>155</v>
      </c>
      <c r="O15" s="131">
        <v>2</v>
      </c>
      <c r="P15" s="129"/>
      <c r="Q15" s="137"/>
      <c r="R15" s="137"/>
      <c r="S15" s="137"/>
      <c r="T15" s="137"/>
      <c r="U15" s="137"/>
      <c r="V15" s="137"/>
    </row>
    <row r="16" spans="1:22" ht="15.95" customHeight="1" x14ac:dyDescent="0.25">
      <c r="A16" s="126"/>
      <c r="B16" s="126"/>
      <c r="C16" s="275"/>
      <c r="D16" s="275"/>
      <c r="E16" s="275"/>
      <c r="F16" s="275"/>
      <c r="G16" s="275"/>
      <c r="H16" s="275"/>
      <c r="I16" s="126"/>
      <c r="J16" s="127" t="s">
        <v>12</v>
      </c>
      <c r="K16" s="133">
        <v>4.5</v>
      </c>
      <c r="L16" s="133">
        <v>4</v>
      </c>
      <c r="M16" s="133" t="s">
        <v>0</v>
      </c>
      <c r="N16" s="133" t="s">
        <v>0</v>
      </c>
      <c r="O16" s="133">
        <v>1.5</v>
      </c>
      <c r="P16" s="129"/>
      <c r="Q16" s="24"/>
      <c r="R16" s="25"/>
      <c r="S16" s="25"/>
      <c r="T16" s="25"/>
      <c r="U16" s="25"/>
      <c r="V16" s="25"/>
    </row>
    <row r="17" spans="1:22" ht="15.95" customHeight="1" x14ac:dyDescent="0.25">
      <c r="A17" s="126"/>
      <c r="B17" s="126"/>
      <c r="C17" s="275"/>
      <c r="D17" s="275"/>
      <c r="E17" s="275"/>
      <c r="F17" s="275"/>
      <c r="G17" s="275"/>
      <c r="H17" s="275"/>
      <c r="I17" s="126"/>
      <c r="J17" s="127" t="s">
        <v>16</v>
      </c>
      <c r="K17" s="133">
        <v>2.5</v>
      </c>
      <c r="L17" s="133">
        <v>2.25</v>
      </c>
      <c r="M17" s="133">
        <v>2</v>
      </c>
      <c r="N17" s="133" t="s">
        <v>0</v>
      </c>
      <c r="O17" s="133">
        <v>1.25</v>
      </c>
      <c r="P17" s="129"/>
      <c r="Q17" s="25"/>
      <c r="R17" s="27"/>
      <c r="S17" s="27"/>
      <c r="T17" s="27"/>
      <c r="U17" s="27"/>
      <c r="V17" s="27"/>
    </row>
    <row r="18" spans="1:22" ht="15.95" customHeight="1" x14ac:dyDescent="0.25">
      <c r="A18" s="126"/>
      <c r="B18" s="126"/>
      <c r="C18" s="275"/>
      <c r="D18" s="275"/>
      <c r="E18" s="275"/>
      <c r="F18" s="275"/>
      <c r="G18" s="275"/>
      <c r="H18" s="275"/>
      <c r="I18" s="126"/>
      <c r="J18" s="134"/>
      <c r="K18" s="135"/>
      <c r="L18" s="135"/>
      <c r="M18" s="135"/>
      <c r="N18" s="135"/>
      <c r="O18" s="135"/>
      <c r="P18" s="129"/>
      <c r="Q18" s="25"/>
      <c r="R18" s="27"/>
      <c r="S18" s="27"/>
      <c r="T18" s="27"/>
      <c r="U18" s="27"/>
      <c r="V18" s="27"/>
    </row>
    <row r="19" spans="1:22" ht="15.95" customHeight="1" x14ac:dyDescent="0.25">
      <c r="A19" s="126"/>
      <c r="B19" s="126"/>
      <c r="C19" s="275"/>
      <c r="D19" s="275"/>
      <c r="E19" s="275"/>
      <c r="F19" s="275"/>
      <c r="G19" s="275"/>
      <c r="H19" s="275"/>
      <c r="I19" s="126"/>
      <c r="J19" s="266" t="s">
        <v>156</v>
      </c>
      <c r="K19" s="266"/>
      <c r="L19" s="266"/>
      <c r="M19" s="266"/>
      <c r="N19" s="266"/>
      <c r="O19" s="266"/>
      <c r="P19" s="129"/>
      <c r="Q19" s="25"/>
      <c r="R19" s="27"/>
      <c r="S19" s="27"/>
      <c r="T19" s="27"/>
      <c r="U19" s="27"/>
      <c r="V19" s="27"/>
    </row>
    <row r="20" spans="1:22" ht="15.95" customHeight="1" x14ac:dyDescent="0.25">
      <c r="A20" s="126"/>
      <c r="B20" s="126"/>
      <c r="C20" s="275"/>
      <c r="D20" s="275"/>
      <c r="E20" s="275"/>
      <c r="F20" s="275"/>
      <c r="G20" s="275"/>
      <c r="H20" s="275"/>
      <c r="I20" s="126"/>
      <c r="J20" s="266"/>
      <c r="K20" s="266"/>
      <c r="L20" s="266"/>
      <c r="M20" s="266"/>
      <c r="N20" s="266"/>
      <c r="O20" s="266"/>
      <c r="P20" s="129"/>
      <c r="Q20" s="137"/>
      <c r="R20" s="137"/>
      <c r="S20" s="137"/>
      <c r="T20" s="137"/>
      <c r="U20" s="137"/>
      <c r="V20" s="137"/>
    </row>
    <row r="21" spans="1:22" ht="15.95" customHeight="1" x14ac:dyDescent="0.25">
      <c r="A21" s="126"/>
      <c r="B21" s="126"/>
      <c r="C21" s="275"/>
      <c r="D21" s="275"/>
      <c r="E21" s="275"/>
      <c r="F21" s="275"/>
      <c r="G21" s="275"/>
      <c r="H21" s="275"/>
      <c r="I21" s="126"/>
      <c r="J21" s="129"/>
      <c r="K21" s="129"/>
      <c r="L21" s="129"/>
      <c r="M21" s="129"/>
      <c r="N21" s="129"/>
      <c r="O21" s="129"/>
      <c r="P21" s="129"/>
      <c r="Q21" s="24"/>
      <c r="R21" s="25"/>
      <c r="S21" s="25"/>
      <c r="T21" s="25"/>
      <c r="U21" s="25"/>
      <c r="V21" s="25"/>
    </row>
    <row r="22" spans="1:22" ht="15.95" customHeight="1" x14ac:dyDescent="0.25">
      <c r="A22" s="126"/>
      <c r="B22" s="126"/>
      <c r="C22" s="275"/>
      <c r="D22" s="275"/>
      <c r="E22" s="275"/>
      <c r="F22" s="275"/>
      <c r="G22" s="275"/>
      <c r="H22" s="275"/>
      <c r="I22" s="126"/>
      <c r="J22" s="267" t="s">
        <v>157</v>
      </c>
      <c r="K22" s="267"/>
      <c r="L22" s="267"/>
      <c r="M22" s="267"/>
      <c r="N22" s="267"/>
      <c r="O22" s="267"/>
      <c r="P22" s="129"/>
      <c r="Q22" s="25"/>
      <c r="R22" s="27"/>
      <c r="S22" s="27"/>
      <c r="T22" s="27"/>
      <c r="U22" s="27"/>
      <c r="V22" s="27"/>
    </row>
    <row r="23" spans="1:22" ht="15.95" customHeight="1" x14ac:dyDescent="0.25">
      <c r="A23" s="126"/>
      <c r="B23" s="126"/>
      <c r="C23" s="275"/>
      <c r="D23" s="275"/>
      <c r="E23" s="275"/>
      <c r="F23" s="275"/>
      <c r="G23" s="275"/>
      <c r="H23" s="275"/>
      <c r="I23" s="126"/>
      <c r="J23" s="267"/>
      <c r="K23" s="267"/>
      <c r="L23" s="267"/>
      <c r="M23" s="267"/>
      <c r="N23" s="267"/>
      <c r="O23" s="267"/>
      <c r="P23" s="129"/>
      <c r="Q23" s="25"/>
      <c r="R23" s="27"/>
      <c r="S23" s="27"/>
      <c r="T23" s="27"/>
      <c r="U23" s="27"/>
      <c r="V23" s="27"/>
    </row>
    <row r="24" spans="1:22" ht="15.95" customHeight="1" x14ac:dyDescent="0.25">
      <c r="A24" s="126"/>
      <c r="B24" s="126"/>
      <c r="C24" s="275"/>
      <c r="D24" s="275"/>
      <c r="E24" s="275"/>
      <c r="F24" s="275"/>
      <c r="G24" s="275"/>
      <c r="H24" s="275"/>
      <c r="I24" s="126"/>
      <c r="J24" s="129"/>
      <c r="K24" s="129"/>
      <c r="L24" s="129"/>
      <c r="M24" s="129"/>
      <c r="N24" s="129"/>
      <c r="O24" s="129"/>
      <c r="P24" s="129"/>
      <c r="Q24" s="25"/>
      <c r="R24" s="27"/>
      <c r="S24" s="27"/>
      <c r="T24" s="27"/>
      <c r="U24" s="27"/>
      <c r="V24" s="27"/>
    </row>
    <row r="25" spans="1:22" ht="15.95" customHeight="1" x14ac:dyDescent="0.25">
      <c r="A25" s="126"/>
      <c r="B25" s="126"/>
      <c r="C25" s="126"/>
      <c r="D25" s="126"/>
      <c r="E25" s="126"/>
      <c r="F25" s="126"/>
      <c r="G25" s="126"/>
      <c r="H25" s="126"/>
      <c r="I25" s="126"/>
      <c r="J25" s="267" t="s">
        <v>158</v>
      </c>
      <c r="K25" s="267"/>
      <c r="L25" s="267"/>
      <c r="M25" s="267"/>
      <c r="N25" s="267"/>
      <c r="O25" s="267"/>
      <c r="P25" s="129"/>
      <c r="Q25" s="36"/>
      <c r="R25" s="36"/>
      <c r="S25" s="36"/>
      <c r="T25" s="36"/>
      <c r="U25" s="36"/>
      <c r="V25" s="36"/>
    </row>
    <row r="26" spans="1:22" ht="15.95" customHeight="1" x14ac:dyDescent="0.25">
      <c r="A26" s="126"/>
      <c r="B26" s="128" t="s">
        <v>146</v>
      </c>
      <c r="C26" s="264" t="s">
        <v>147</v>
      </c>
      <c r="D26" s="264"/>
      <c r="E26" s="264"/>
      <c r="F26" s="264"/>
      <c r="G26" s="264"/>
      <c r="H26" s="264"/>
      <c r="I26" s="126"/>
      <c r="J26" s="267"/>
      <c r="K26" s="267"/>
      <c r="L26" s="267"/>
      <c r="M26" s="267"/>
      <c r="N26" s="267"/>
      <c r="O26" s="267"/>
      <c r="P26" s="129"/>
      <c r="Q26" s="36"/>
      <c r="R26" s="36"/>
      <c r="S26" s="36"/>
      <c r="T26" s="36"/>
      <c r="U26" s="36"/>
      <c r="V26" s="36"/>
    </row>
    <row r="27" spans="1:22" ht="15.95" customHeight="1" x14ac:dyDescent="0.25">
      <c r="A27" s="126"/>
      <c r="B27" s="126"/>
      <c r="C27" s="264"/>
      <c r="D27" s="264"/>
      <c r="E27" s="264"/>
      <c r="F27" s="264"/>
      <c r="G27" s="264"/>
      <c r="H27" s="264"/>
      <c r="I27" s="126"/>
      <c r="J27" s="136"/>
      <c r="K27" s="134"/>
      <c r="L27" s="134"/>
      <c r="M27" s="134"/>
      <c r="N27" s="134"/>
      <c r="O27" s="134"/>
      <c r="P27" s="129"/>
      <c r="Q27" s="36"/>
      <c r="R27" s="36"/>
      <c r="S27" s="36"/>
      <c r="T27" s="36"/>
      <c r="U27" s="36"/>
      <c r="V27" s="36"/>
    </row>
    <row r="28" spans="1:22" ht="15.95" customHeight="1" x14ac:dyDescent="0.25">
      <c r="A28" s="126"/>
      <c r="B28" s="126"/>
      <c r="C28" s="264"/>
      <c r="D28" s="264"/>
      <c r="E28" s="264"/>
      <c r="F28" s="264"/>
      <c r="G28" s="264"/>
      <c r="H28" s="264"/>
      <c r="I28" s="126"/>
      <c r="J28" s="268" t="s">
        <v>152</v>
      </c>
      <c r="K28" s="270" t="s">
        <v>159</v>
      </c>
      <c r="L28" s="270"/>
      <c r="M28" s="270"/>
      <c r="N28" s="270"/>
      <c r="O28" s="270"/>
      <c r="P28" s="129"/>
      <c r="Q28" s="36"/>
      <c r="R28" s="36"/>
      <c r="S28" s="36"/>
      <c r="T28" s="36"/>
      <c r="U28" s="36"/>
      <c r="V28" s="36"/>
    </row>
    <row r="29" spans="1:22" ht="15.95" customHeight="1" x14ac:dyDescent="0.25">
      <c r="A29" s="126"/>
      <c r="B29" s="126"/>
      <c r="C29" s="264"/>
      <c r="D29" s="264"/>
      <c r="E29" s="264"/>
      <c r="F29" s="264"/>
      <c r="G29" s="264"/>
      <c r="H29" s="264"/>
      <c r="I29" s="126"/>
      <c r="J29" s="269"/>
      <c r="K29" s="271" t="s">
        <v>150</v>
      </c>
      <c r="L29" s="271"/>
      <c r="M29" s="271"/>
      <c r="N29" s="271"/>
      <c r="O29" s="271"/>
      <c r="P29" s="129"/>
      <c r="Q29" s="36"/>
      <c r="R29" s="36"/>
      <c r="S29" s="36"/>
      <c r="T29" s="36"/>
      <c r="U29" s="36"/>
      <c r="V29" s="36"/>
    </row>
    <row r="30" spans="1:22" ht="15.95" customHeight="1" x14ac:dyDescent="0.25">
      <c r="A30" s="126"/>
      <c r="B30" s="126"/>
      <c r="C30" s="126"/>
      <c r="D30" s="126"/>
      <c r="E30" s="126"/>
      <c r="F30" s="126"/>
      <c r="G30" s="126"/>
      <c r="H30" s="126"/>
      <c r="I30" s="126"/>
      <c r="J30" s="269"/>
      <c r="K30" s="127" t="s">
        <v>19</v>
      </c>
      <c r="L30" s="127" t="s">
        <v>20</v>
      </c>
      <c r="M30" s="127" t="s">
        <v>21</v>
      </c>
      <c r="N30" s="127" t="s">
        <v>22</v>
      </c>
      <c r="O30" s="127" t="s">
        <v>23</v>
      </c>
      <c r="P30" s="129"/>
      <c r="Q30" s="36"/>
      <c r="R30" s="36"/>
      <c r="S30" s="36"/>
      <c r="T30" s="36"/>
      <c r="U30" s="36"/>
      <c r="V30" s="36"/>
    </row>
    <row r="31" spans="1:22" ht="15.95" customHeight="1" x14ac:dyDescent="0.25">
      <c r="A31" s="126"/>
      <c r="B31" s="264" t="s">
        <v>161</v>
      </c>
      <c r="C31" s="265"/>
      <c r="D31" s="265"/>
      <c r="E31" s="265"/>
      <c r="F31" s="265"/>
      <c r="G31" s="265"/>
      <c r="H31" s="265"/>
      <c r="I31" s="126"/>
      <c r="J31" s="127" t="s">
        <v>13</v>
      </c>
      <c r="K31" s="133">
        <v>6</v>
      </c>
      <c r="L31" s="133">
        <v>5</v>
      </c>
      <c r="M31" s="133">
        <v>4</v>
      </c>
      <c r="N31" s="133" t="s">
        <v>162</v>
      </c>
      <c r="O31" s="133">
        <v>2</v>
      </c>
      <c r="P31" s="129"/>
      <c r="Q31" s="36"/>
      <c r="R31" s="36"/>
      <c r="S31" s="36"/>
      <c r="T31" s="36"/>
      <c r="U31" s="36"/>
      <c r="V31" s="36"/>
    </row>
    <row r="32" spans="1:22" ht="15.95" customHeight="1" x14ac:dyDescent="0.25">
      <c r="A32" s="126"/>
      <c r="B32" s="265"/>
      <c r="C32" s="265"/>
      <c r="D32" s="265"/>
      <c r="E32" s="265"/>
      <c r="F32" s="265"/>
      <c r="G32" s="265"/>
      <c r="H32" s="265"/>
      <c r="I32" s="126"/>
      <c r="J32" s="127" t="s">
        <v>12</v>
      </c>
      <c r="K32" s="133">
        <v>4</v>
      </c>
      <c r="L32" s="133">
        <v>4</v>
      </c>
      <c r="M32" s="133" t="s">
        <v>0</v>
      </c>
      <c r="N32" s="133" t="s">
        <v>0</v>
      </c>
      <c r="O32" s="133">
        <v>1.5</v>
      </c>
      <c r="P32" s="126"/>
      <c r="Q32" s="123"/>
      <c r="R32" s="123"/>
      <c r="S32" s="123"/>
      <c r="T32" s="123"/>
      <c r="U32" s="123"/>
      <c r="V32" s="123"/>
    </row>
    <row r="33" spans="1:22" ht="15.95" customHeight="1" x14ac:dyDescent="0.25">
      <c r="A33" s="126"/>
      <c r="B33" s="265"/>
      <c r="C33" s="265"/>
      <c r="D33" s="265"/>
      <c r="E33" s="265"/>
      <c r="F33" s="265"/>
      <c r="G33" s="265"/>
      <c r="H33" s="265"/>
      <c r="I33" s="126"/>
      <c r="J33" s="127" t="s">
        <v>16</v>
      </c>
      <c r="K33" s="133">
        <v>2.25</v>
      </c>
      <c r="L33" s="133">
        <v>2.5</v>
      </c>
      <c r="M33" s="133">
        <v>2.25</v>
      </c>
      <c r="N33" s="133" t="s">
        <v>0</v>
      </c>
      <c r="O33" s="133">
        <v>1</v>
      </c>
      <c r="P33" s="126"/>
      <c r="Q33" s="123"/>
      <c r="R33" s="123"/>
      <c r="S33" s="123"/>
      <c r="T33" s="123"/>
      <c r="U33" s="123"/>
      <c r="V33" s="123"/>
    </row>
    <row r="34" spans="1:22" ht="15.95" customHeight="1" x14ac:dyDescent="0.25">
      <c r="A34" s="126"/>
      <c r="B34" s="265"/>
      <c r="C34" s="265"/>
      <c r="D34" s="265"/>
      <c r="E34" s="265"/>
      <c r="F34" s="265"/>
      <c r="G34" s="265"/>
      <c r="H34" s="265"/>
      <c r="I34" s="126"/>
      <c r="J34" s="126"/>
      <c r="K34" s="126"/>
      <c r="L34" s="126"/>
      <c r="M34" s="126"/>
      <c r="N34" s="126"/>
      <c r="O34" s="126"/>
      <c r="P34" s="126"/>
      <c r="Q34" s="123"/>
      <c r="R34" s="123"/>
      <c r="S34" s="123"/>
      <c r="T34" s="123"/>
      <c r="U34" s="123"/>
      <c r="V34" s="123"/>
    </row>
    <row r="35" spans="1:22" ht="15.95" customHeight="1" x14ac:dyDescent="0.25">
      <c r="A35" s="126"/>
      <c r="B35" s="265"/>
      <c r="C35" s="265"/>
      <c r="D35" s="265"/>
      <c r="E35" s="265"/>
      <c r="F35" s="265"/>
      <c r="G35" s="265"/>
      <c r="H35" s="265"/>
      <c r="I35" s="126"/>
      <c r="J35" s="264" t="s">
        <v>160</v>
      </c>
      <c r="K35" s="265"/>
      <c r="L35" s="265"/>
      <c r="M35" s="265"/>
      <c r="N35" s="265"/>
      <c r="O35" s="265"/>
      <c r="P35" s="126"/>
      <c r="Q35" s="123"/>
      <c r="R35" s="123"/>
      <c r="S35" s="123"/>
      <c r="T35" s="123"/>
      <c r="U35" s="123"/>
      <c r="V35" s="123"/>
    </row>
    <row r="36" spans="1:22" ht="15.95" customHeight="1" x14ac:dyDescent="0.25">
      <c r="A36" s="126"/>
      <c r="B36" s="265"/>
      <c r="C36" s="265"/>
      <c r="D36" s="265"/>
      <c r="E36" s="265"/>
      <c r="F36" s="265"/>
      <c r="G36" s="265"/>
      <c r="H36" s="265"/>
      <c r="I36" s="126"/>
      <c r="J36" s="265"/>
      <c r="K36" s="265"/>
      <c r="L36" s="265"/>
      <c r="M36" s="265"/>
      <c r="N36" s="265"/>
      <c r="O36" s="265"/>
      <c r="P36" s="126"/>
      <c r="Q36" s="123"/>
      <c r="R36" s="123"/>
      <c r="S36" s="123"/>
      <c r="T36" s="123"/>
      <c r="U36" s="123"/>
      <c r="V36" s="123"/>
    </row>
    <row r="37" spans="1:22" ht="15.95" customHeight="1" x14ac:dyDescent="0.25">
      <c r="A37" s="126"/>
      <c r="B37" s="126"/>
      <c r="C37" s="126"/>
      <c r="D37" s="126"/>
      <c r="E37" s="126"/>
      <c r="F37" s="126"/>
      <c r="G37" s="126"/>
      <c r="H37" s="126"/>
      <c r="I37" s="126"/>
      <c r="J37" s="126"/>
      <c r="K37" s="126"/>
      <c r="L37" s="126"/>
      <c r="M37" s="126"/>
      <c r="N37" s="126"/>
      <c r="O37" s="126"/>
      <c r="P37" s="126"/>
      <c r="Q37" s="123"/>
      <c r="R37" s="123"/>
      <c r="S37" s="123"/>
      <c r="T37" s="123"/>
      <c r="U37" s="123"/>
      <c r="V37" s="123"/>
    </row>
    <row r="38" spans="1:22" ht="15.95" customHeight="1" x14ac:dyDescent="0.25"/>
    <row r="39" spans="1:22" ht="15.95" customHeight="1" x14ac:dyDescent="0.25"/>
    <row r="40" spans="1:22" ht="15.95" customHeight="1" x14ac:dyDescent="0.25"/>
    <row r="41" spans="1:22" ht="15.95" customHeight="1" x14ac:dyDescent="0.25"/>
    <row r="42" spans="1:22" ht="15.95" customHeight="1" x14ac:dyDescent="0.25"/>
    <row r="43" spans="1:22" ht="15.95" customHeight="1" x14ac:dyDescent="0.25"/>
    <row r="44" spans="1:22" ht="15.95" customHeight="1" x14ac:dyDescent="0.25"/>
    <row r="45" spans="1:22" ht="15.95" customHeight="1" x14ac:dyDescent="0.25"/>
    <row r="46" spans="1:22" ht="15.95" customHeight="1" x14ac:dyDescent="0.25"/>
    <row r="47" spans="1:22" ht="15.95" customHeight="1" x14ac:dyDescent="0.25"/>
    <row r="48" spans="1:22" ht="15.95" customHeight="1" x14ac:dyDescent="0.25"/>
    <row r="49" ht="15.95" customHeight="1" x14ac:dyDescent="0.25"/>
    <row r="50" ht="15.95" customHeight="1" x14ac:dyDescent="0.25"/>
    <row r="51" ht="15.95" customHeight="1" x14ac:dyDescent="0.25"/>
    <row r="52" ht="15.95" customHeight="1" x14ac:dyDescent="0.25"/>
    <row r="53" ht="15.95" customHeight="1" x14ac:dyDescent="0.25"/>
  </sheetData>
  <mergeCells count="22">
    <mergeCell ref="K13:O13"/>
    <mergeCell ref="J12:J14"/>
    <mergeCell ref="C14:H24"/>
    <mergeCell ref="C26:H29"/>
    <mergeCell ref="B2:H2"/>
    <mergeCell ref="C4:H6"/>
    <mergeCell ref="C8:H12"/>
    <mergeCell ref="J2:O2"/>
    <mergeCell ref="J3:O3"/>
    <mergeCell ref="J4:O4"/>
    <mergeCell ref="K5:O5"/>
    <mergeCell ref="K6:O6"/>
    <mergeCell ref="J5:J7"/>
    <mergeCell ref="K12:O12"/>
    <mergeCell ref="J35:O36"/>
    <mergeCell ref="B31:H36"/>
    <mergeCell ref="J19:O20"/>
    <mergeCell ref="J22:O23"/>
    <mergeCell ref="J25:O26"/>
    <mergeCell ref="J28:J30"/>
    <mergeCell ref="K28:O28"/>
    <mergeCell ref="K29:O29"/>
  </mergeCells>
  <printOptions horizontalCentered="1"/>
  <pageMargins left="0" right="0" top="0.74803149606299213" bottom="0.74803149606299213" header="0.31496062992125984" footer="0.31496062992125984"/>
  <pageSetup scale="6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
  <sheetViews>
    <sheetView showGridLines="0" workbookViewId="0">
      <selection sqref="A1:P38"/>
    </sheetView>
  </sheetViews>
  <sheetFormatPr baseColWidth="10" defaultRowHeight="15" x14ac:dyDescent="0.25"/>
  <cols>
    <col min="16" max="16" width="16.5703125" customWidth="1"/>
  </cols>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8</vt:i4>
      </vt:variant>
    </vt:vector>
  </HeadingPairs>
  <TitlesOfParts>
    <vt:vector size="16" baseType="lpstr">
      <vt:lpstr>Espect1</vt:lpstr>
      <vt:lpstr>Hoja3</vt:lpstr>
      <vt:lpstr>H2</vt:lpstr>
      <vt:lpstr>H3</vt:lpstr>
      <vt:lpstr>H4</vt:lpstr>
      <vt:lpstr>H5</vt:lpstr>
      <vt:lpstr>H6</vt:lpstr>
      <vt:lpstr>H7</vt:lpstr>
      <vt:lpstr>Espect1!Área_de_impresión</vt:lpstr>
      <vt:lpstr>'H2'!Área_de_impresión</vt:lpstr>
      <vt:lpstr>'H3'!Área_de_impresión</vt:lpstr>
      <vt:lpstr>'H4'!Área_de_impresión</vt:lpstr>
      <vt:lpstr>'H5'!Área_de_impresión</vt:lpstr>
      <vt:lpstr>'H6'!Área_de_impresión</vt:lpstr>
      <vt:lpstr>'H7'!Área_de_impresión</vt:lpstr>
      <vt:lpstr>Hoja3!Área_de_impresión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dc:creator>
  <cp:lastModifiedBy>DPCC</cp:lastModifiedBy>
  <cp:lastPrinted>2013-03-21T14:31:30Z</cp:lastPrinted>
  <dcterms:created xsi:type="dcterms:W3CDTF">2007-03-20T14:31:13Z</dcterms:created>
  <dcterms:modified xsi:type="dcterms:W3CDTF">2013-03-21T22:25:35Z</dcterms:modified>
</cp:coreProperties>
</file>